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BuÇalismaKitabi" defaultThemeVersion="166925"/>
  <mc:AlternateContent xmlns:mc="http://schemas.openxmlformats.org/markup-compatibility/2006">
    <mc:Choice Requires="x15">
      <x15ac:absPath xmlns:x15ac="http://schemas.microsoft.com/office/spreadsheetml/2010/11/ac" url="C:\Users\e.caygoz\Desktop\"/>
    </mc:Choice>
  </mc:AlternateContent>
  <xr:revisionPtr revIDLastSave="0" documentId="8_{6201494B-344C-474E-87F2-B12EA502BCE6}" xr6:coauthVersionLast="36" xr6:coauthVersionMax="36" xr10:uidLastSave="{00000000-0000-0000-0000-000000000000}"/>
  <bookViews>
    <workbookView xWindow="0" yWindow="0" windowWidth="19200" windowHeight="6820" firstSheet="4" activeTab="7" xr2:uid="{002B0214-0B37-4941-9D13-4DE1ABA63C8B}"/>
  </bookViews>
  <sheets>
    <sheet name="1.UA MAKALE" sheetId="1" r:id="rId1"/>
    <sheet name="FORMÜL" sheetId="4" state="hidden" r:id="rId2"/>
    <sheet name="2.ULUSAL MAKALE" sheetId="3" r:id="rId3"/>
    <sheet name="3. KİTAP" sheetId="5" r:id="rId4"/>
    <sheet name="4. ATIF" sheetId="6" r:id="rId5"/>
    <sheet name="5. L.ÜSTÜ TEZ D." sheetId="7" r:id="rId6"/>
    <sheet name="6. PROJE" sheetId="9" r:id="rId7"/>
    <sheet name="7. BİL. TOPLANTI" sheetId="10" r:id="rId8"/>
    <sheet name="8. EĞİTİM-ÖĞRETİM" sheetId="11" r:id="rId9"/>
    <sheet name="9.PATENT&amp;F.MODEL" sheetId="12" r:id="rId10"/>
    <sheet name="10. ÖDÜL" sheetId="13" r:id="rId11"/>
    <sheet name="11. EDİTÖRLÜK" sheetId="14" r:id="rId12"/>
    <sheet name="12. DİĞER" sheetId="15" r:id="rId13"/>
    <sheet name="13. YARIŞMA,PROJE,YAZILIM" sheetId="17" r:id="rId14"/>
    <sheet name="ÖZEL KOŞULLAR" sheetId="16" r:id="rId15"/>
    <sheet name="TOPLAM PUAN" sheetId="19" r:id="rId16"/>
    <sheet name="LİSTELER" sheetId="2" state="hidden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4" l="1"/>
  <c r="I250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H4" i="14"/>
  <c r="I4" i="14" s="1"/>
  <c r="H5" i="14"/>
  <c r="I5" i="14" s="1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3" i="14"/>
  <c r="I38" i="19"/>
  <c r="I32" i="19"/>
  <c r="I21" i="19"/>
  <c r="I20" i="19"/>
  <c r="K62" i="19"/>
  <c r="K70" i="19" s="1"/>
  <c r="J62" i="19"/>
  <c r="J70" i="19" s="1"/>
  <c r="K63" i="19"/>
  <c r="K71" i="19" s="1"/>
  <c r="J63" i="19"/>
  <c r="J71" i="19" s="1"/>
  <c r="I63" i="19"/>
  <c r="I71" i="19" s="1"/>
  <c r="F15" i="19"/>
  <c r="M15" i="19" s="1"/>
  <c r="E15" i="19"/>
  <c r="L15" i="19" s="1"/>
  <c r="D15" i="19"/>
  <c r="K15" i="19" s="1"/>
  <c r="C15" i="19"/>
  <c r="J15" i="19" s="1"/>
  <c r="B15" i="19"/>
  <c r="I15" i="19" s="1"/>
  <c r="C14" i="19"/>
  <c r="J14" i="19" s="1"/>
  <c r="C13" i="19"/>
  <c r="J13" i="19" s="1"/>
  <c r="I57" i="19"/>
  <c r="I58" i="19"/>
  <c r="I59" i="19"/>
  <c r="I60" i="19"/>
  <c r="I61" i="19"/>
  <c r="I69" i="19" s="1"/>
  <c r="I62" i="19"/>
  <c r="I70" i="19" s="1"/>
  <c r="K57" i="19"/>
  <c r="K61" i="19"/>
  <c r="K69" i="19" s="1"/>
  <c r="K60" i="19"/>
  <c r="K59" i="19"/>
  <c r="K58" i="19"/>
  <c r="J61" i="19"/>
  <c r="J69" i="19" s="1"/>
  <c r="J60" i="19"/>
  <c r="J59" i="19"/>
  <c r="J58" i="19"/>
  <c r="J57" i="19"/>
  <c r="F59" i="19"/>
  <c r="M53" i="19" s="1"/>
  <c r="F58" i="19"/>
  <c r="F57" i="19"/>
  <c r="F55" i="19"/>
  <c r="M51" i="19" s="1"/>
  <c r="F54" i="19"/>
  <c r="F53" i="19"/>
  <c r="F52" i="19"/>
  <c r="F51" i="19"/>
  <c r="M49" i="19" s="1"/>
  <c r="F50" i="19"/>
  <c r="M48" i="19" s="1"/>
  <c r="F49" i="19"/>
  <c r="M47" i="19" s="1"/>
  <c r="F48" i="19"/>
  <c r="M46" i="19" s="1"/>
  <c r="F47" i="19"/>
  <c r="M45" i="19" s="1"/>
  <c r="F46" i="19"/>
  <c r="M44" i="19" s="1"/>
  <c r="F45" i="19"/>
  <c r="M43" i="19" s="1"/>
  <c r="F44" i="19"/>
  <c r="M42" i="19" s="1"/>
  <c r="E59" i="19"/>
  <c r="L53" i="19" s="1"/>
  <c r="E58" i="19"/>
  <c r="E57" i="19"/>
  <c r="E55" i="19"/>
  <c r="L51" i="19" s="1"/>
  <c r="E54" i="19"/>
  <c r="E53" i="19"/>
  <c r="E52" i="19"/>
  <c r="E51" i="19"/>
  <c r="L49" i="19" s="1"/>
  <c r="E50" i="19"/>
  <c r="L48" i="19" s="1"/>
  <c r="E49" i="19"/>
  <c r="L47" i="19" s="1"/>
  <c r="E48" i="19"/>
  <c r="L46" i="19" s="1"/>
  <c r="E47" i="19"/>
  <c r="L45" i="19" s="1"/>
  <c r="E46" i="19"/>
  <c r="L44" i="19" s="1"/>
  <c r="E45" i="19"/>
  <c r="L43" i="19" s="1"/>
  <c r="E44" i="19"/>
  <c r="L42" i="19" s="1"/>
  <c r="D59" i="19"/>
  <c r="K53" i="19" s="1"/>
  <c r="D58" i="19"/>
  <c r="D57" i="19"/>
  <c r="D55" i="19"/>
  <c r="K51" i="19" s="1"/>
  <c r="D54" i="19"/>
  <c r="D53" i="19"/>
  <c r="D52" i="19"/>
  <c r="D51" i="19"/>
  <c r="K49" i="19" s="1"/>
  <c r="D50" i="19"/>
  <c r="K48" i="19" s="1"/>
  <c r="D49" i="19"/>
  <c r="K47" i="19" s="1"/>
  <c r="D48" i="19"/>
  <c r="K46" i="19" s="1"/>
  <c r="D47" i="19"/>
  <c r="K45" i="19" s="1"/>
  <c r="D46" i="19"/>
  <c r="K44" i="19" s="1"/>
  <c r="D45" i="19"/>
  <c r="K43" i="19" s="1"/>
  <c r="D44" i="19"/>
  <c r="K42" i="19" s="1"/>
  <c r="C59" i="19"/>
  <c r="J53" i="19" s="1"/>
  <c r="C58" i="19"/>
  <c r="C57" i="19"/>
  <c r="C55" i="19"/>
  <c r="J51" i="19" s="1"/>
  <c r="C54" i="19"/>
  <c r="C53" i="19"/>
  <c r="C52" i="19"/>
  <c r="C51" i="19"/>
  <c r="J49" i="19" s="1"/>
  <c r="C50" i="19"/>
  <c r="J48" i="19" s="1"/>
  <c r="C49" i="19"/>
  <c r="J47" i="19" s="1"/>
  <c r="C48" i="19"/>
  <c r="J46" i="19" s="1"/>
  <c r="C47" i="19"/>
  <c r="J45" i="19" s="1"/>
  <c r="C46" i="19"/>
  <c r="J44" i="19" s="1"/>
  <c r="C45" i="19"/>
  <c r="J43" i="19" s="1"/>
  <c r="C44" i="19"/>
  <c r="J42" i="19" s="1"/>
  <c r="B59" i="19"/>
  <c r="B58" i="19"/>
  <c r="B57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F43" i="19"/>
  <c r="M41" i="19" s="1"/>
  <c r="E43" i="19"/>
  <c r="L41" i="19" s="1"/>
  <c r="D43" i="19"/>
  <c r="K41" i="19" s="1"/>
  <c r="C43" i="19"/>
  <c r="J41" i="19" s="1"/>
  <c r="B43" i="19"/>
  <c r="I68" i="19" l="1"/>
  <c r="J68" i="19"/>
  <c r="K68" i="19"/>
  <c r="L52" i="19"/>
  <c r="M50" i="19"/>
  <c r="M52" i="19"/>
  <c r="L50" i="19"/>
  <c r="J50" i="19"/>
  <c r="J52" i="19"/>
  <c r="K50" i="19"/>
  <c r="K52" i="19"/>
  <c r="K40" i="19" s="1"/>
  <c r="L40" i="19" l="1"/>
  <c r="M40" i="19"/>
  <c r="J40" i="19"/>
  <c r="I53" i="19" l="1"/>
  <c r="I51" i="19"/>
  <c r="I49" i="19"/>
  <c r="I48" i="19"/>
  <c r="I45" i="19"/>
  <c r="I44" i="19"/>
  <c r="I43" i="19"/>
  <c r="I42" i="19"/>
  <c r="I41" i="19"/>
  <c r="F12" i="19"/>
  <c r="M12" i="19" s="1"/>
  <c r="C12" i="19"/>
  <c r="J12" i="19" s="1"/>
  <c r="I50" i="19" l="1"/>
  <c r="I52" i="19"/>
  <c r="I47" i="19"/>
  <c r="I46" i="19"/>
  <c r="F38" i="19"/>
  <c r="M36" i="19" s="1"/>
  <c r="E38" i="19"/>
  <c r="L36" i="19" s="1"/>
  <c r="D38" i="19"/>
  <c r="K36" i="19" s="1"/>
  <c r="C38" i="19"/>
  <c r="J36" i="19" s="1"/>
  <c r="F37" i="19"/>
  <c r="C37" i="19"/>
  <c r="F36" i="19"/>
  <c r="D36" i="19"/>
  <c r="E35" i="19"/>
  <c r="L34" i="19" s="1"/>
  <c r="C35" i="19"/>
  <c r="J34" i="19" s="1"/>
  <c r="B38" i="19"/>
  <c r="I36" i="19" s="1"/>
  <c r="F30" i="19"/>
  <c r="M29" i="19" s="1"/>
  <c r="E30" i="19"/>
  <c r="L29" i="19" s="1"/>
  <c r="D30" i="19"/>
  <c r="K29" i="19" s="1"/>
  <c r="C30" i="19"/>
  <c r="J29" i="19" s="1"/>
  <c r="B30" i="19"/>
  <c r="I29" i="19" s="1"/>
  <c r="F29" i="19"/>
  <c r="M28" i="19" s="1"/>
  <c r="F24" i="19"/>
  <c r="M23" i="19" s="1"/>
  <c r="E24" i="19"/>
  <c r="L23" i="19" s="1"/>
  <c r="D24" i="19"/>
  <c r="K23" i="19" s="1"/>
  <c r="C24" i="19"/>
  <c r="J23" i="19" s="1"/>
  <c r="B24" i="19"/>
  <c r="I23" i="19" s="1"/>
  <c r="F28" i="19"/>
  <c r="M27" i="19" s="1"/>
  <c r="E28" i="19"/>
  <c r="L27" i="19" s="1"/>
  <c r="D28" i="19"/>
  <c r="K27" i="19" s="1"/>
  <c r="C28" i="19"/>
  <c r="J27" i="19" s="1"/>
  <c r="B28" i="19"/>
  <c r="I27" i="19" s="1"/>
  <c r="F27" i="19"/>
  <c r="M26" i="19" s="1"/>
  <c r="E27" i="19"/>
  <c r="L26" i="19" s="1"/>
  <c r="D27" i="19"/>
  <c r="K26" i="19" s="1"/>
  <c r="C27" i="19"/>
  <c r="J26" i="19" s="1"/>
  <c r="B27" i="19"/>
  <c r="I26" i="19" s="1"/>
  <c r="F26" i="19"/>
  <c r="M25" i="19" s="1"/>
  <c r="E26" i="19"/>
  <c r="L25" i="19" s="1"/>
  <c r="D26" i="19"/>
  <c r="K25" i="19" s="1"/>
  <c r="C26" i="19"/>
  <c r="J25" i="19" s="1"/>
  <c r="B26" i="19"/>
  <c r="I25" i="19" s="1"/>
  <c r="F25" i="19"/>
  <c r="M24" i="19" s="1"/>
  <c r="E25" i="19"/>
  <c r="L24" i="19" s="1"/>
  <c r="D25" i="19"/>
  <c r="K24" i="19" s="1"/>
  <c r="C25" i="19"/>
  <c r="J24" i="19" s="1"/>
  <c r="B25" i="19"/>
  <c r="I24" i="19" s="1"/>
  <c r="F20" i="19"/>
  <c r="E20" i="19"/>
  <c r="D20" i="19"/>
  <c r="C20" i="19"/>
  <c r="E19" i="19"/>
  <c r="C19" i="19"/>
  <c r="F18" i="19"/>
  <c r="M18" i="19" s="1"/>
  <c r="E18" i="19"/>
  <c r="L18" i="19" s="1"/>
  <c r="D18" i="19"/>
  <c r="K18" i="19" s="1"/>
  <c r="C18" i="19"/>
  <c r="J18" i="19" s="1"/>
  <c r="B18" i="19"/>
  <c r="I18" i="19" s="1"/>
  <c r="F17" i="19"/>
  <c r="M17" i="19" s="1"/>
  <c r="E17" i="19"/>
  <c r="L17" i="19" s="1"/>
  <c r="D17" i="19"/>
  <c r="K17" i="19" s="1"/>
  <c r="C17" i="19"/>
  <c r="J17" i="19" s="1"/>
  <c r="B17" i="19"/>
  <c r="I17" i="19" s="1"/>
  <c r="F11" i="19"/>
  <c r="M11" i="19" s="1"/>
  <c r="D11" i="19"/>
  <c r="K11" i="19" s="1"/>
  <c r="F10" i="19"/>
  <c r="M10" i="19" s="1"/>
  <c r="E10" i="19"/>
  <c r="L10" i="19" s="1"/>
  <c r="D10" i="19"/>
  <c r="K10" i="19" s="1"/>
  <c r="F9" i="19"/>
  <c r="M9" i="19" s="1"/>
  <c r="K74" i="19" s="1"/>
  <c r="E9" i="19"/>
  <c r="L9" i="19" s="1"/>
  <c r="C9" i="19"/>
  <c r="J9" i="19" s="1"/>
  <c r="B9" i="19"/>
  <c r="I9" i="19" s="1"/>
  <c r="I74" i="19" s="1"/>
  <c r="F8" i="19"/>
  <c r="M8" i="19" s="1"/>
  <c r="K73" i="19" s="1"/>
  <c r="D8" i="19"/>
  <c r="K8" i="19" s="1"/>
  <c r="J73" i="19" s="1"/>
  <c r="F7" i="19"/>
  <c r="M7" i="19" s="1"/>
  <c r="E7" i="19"/>
  <c r="L7" i="19" s="1"/>
  <c r="D7" i="19"/>
  <c r="K7" i="19" s="1"/>
  <c r="F6" i="19"/>
  <c r="M6" i="19" s="1"/>
  <c r="E6" i="19"/>
  <c r="L6" i="19" s="1"/>
  <c r="C6" i="19"/>
  <c r="J6" i="19" s="1"/>
  <c r="F5" i="19"/>
  <c r="M5" i="19" s="1"/>
  <c r="D5" i="19"/>
  <c r="K5" i="19" s="1"/>
  <c r="C5" i="19"/>
  <c r="J5" i="19" s="1"/>
  <c r="B5" i="19"/>
  <c r="I5" i="19" s="1"/>
  <c r="D21" i="19"/>
  <c r="K20" i="19" s="1"/>
  <c r="E4" i="16"/>
  <c r="F4" i="16" s="1"/>
  <c r="E5" i="16"/>
  <c r="F5" i="16"/>
  <c r="E6" i="16"/>
  <c r="F6" i="16" s="1"/>
  <c r="E7" i="16"/>
  <c r="F7" i="16"/>
  <c r="E8" i="16"/>
  <c r="F8" i="16" s="1"/>
  <c r="E9" i="16"/>
  <c r="F9" i="16" s="1"/>
  <c r="E10" i="16"/>
  <c r="F10" i="16" s="1"/>
  <c r="E11" i="16"/>
  <c r="F11" i="16"/>
  <c r="E12" i="16"/>
  <c r="F12" i="16" s="1"/>
  <c r="E13" i="16"/>
  <c r="F13" i="16" s="1"/>
  <c r="E14" i="16"/>
  <c r="F14" i="16" s="1"/>
  <c r="E15" i="16"/>
  <c r="F15" i="16" s="1"/>
  <c r="E16" i="16"/>
  <c r="F16" i="16" s="1"/>
  <c r="E17" i="16"/>
  <c r="F17" i="16" s="1"/>
  <c r="E18" i="16"/>
  <c r="F18" i="16" s="1"/>
  <c r="E19" i="16"/>
  <c r="F19" i="16" s="1"/>
  <c r="E20" i="16"/>
  <c r="F20" i="16" s="1"/>
  <c r="E21" i="16"/>
  <c r="F21" i="16" s="1"/>
  <c r="E22" i="16"/>
  <c r="F22" i="16" s="1"/>
  <c r="E23" i="16"/>
  <c r="F23" i="16" s="1"/>
  <c r="E24" i="16"/>
  <c r="F24" i="16" s="1"/>
  <c r="E25" i="16"/>
  <c r="F25" i="16" s="1"/>
  <c r="E26" i="16"/>
  <c r="F26" i="16" s="1"/>
  <c r="E27" i="16"/>
  <c r="F27" i="16" s="1"/>
  <c r="E28" i="16"/>
  <c r="F28" i="16" s="1"/>
  <c r="E29" i="16"/>
  <c r="F29" i="16" s="1"/>
  <c r="E30" i="16"/>
  <c r="F30" i="16" s="1"/>
  <c r="E31" i="16"/>
  <c r="F31" i="16" s="1"/>
  <c r="E32" i="16"/>
  <c r="F32" i="16" s="1"/>
  <c r="E33" i="16"/>
  <c r="F33" i="16" s="1"/>
  <c r="E34" i="16"/>
  <c r="F34" i="16" s="1"/>
  <c r="E35" i="16"/>
  <c r="F35" i="16" s="1"/>
  <c r="E36" i="16"/>
  <c r="F36" i="16" s="1"/>
  <c r="E37" i="16"/>
  <c r="F37" i="16" s="1"/>
  <c r="E38" i="16"/>
  <c r="F38" i="16" s="1"/>
  <c r="E39" i="16"/>
  <c r="F39" i="16" s="1"/>
  <c r="E40" i="16"/>
  <c r="F40" i="16" s="1"/>
  <c r="E41" i="16"/>
  <c r="F41" i="16" s="1"/>
  <c r="E42" i="16"/>
  <c r="F42" i="16" s="1"/>
  <c r="E43" i="16"/>
  <c r="F43" i="16"/>
  <c r="E44" i="16"/>
  <c r="F44" i="16" s="1"/>
  <c r="E45" i="16"/>
  <c r="F45" i="16" s="1"/>
  <c r="E46" i="16"/>
  <c r="F46" i="16" s="1"/>
  <c r="E47" i="16"/>
  <c r="F47" i="16"/>
  <c r="E48" i="16"/>
  <c r="F48" i="16" s="1"/>
  <c r="E49" i="16"/>
  <c r="F49" i="16" s="1"/>
  <c r="E50" i="16"/>
  <c r="F50" i="16" s="1"/>
  <c r="E51" i="16"/>
  <c r="F51" i="16" s="1"/>
  <c r="E52" i="16"/>
  <c r="F52" i="16" s="1"/>
  <c r="E53" i="16"/>
  <c r="F53" i="16" s="1"/>
  <c r="E54" i="16"/>
  <c r="F54" i="16" s="1"/>
  <c r="E55" i="16"/>
  <c r="F55" i="16" s="1"/>
  <c r="E56" i="16"/>
  <c r="F56" i="16" s="1"/>
  <c r="E57" i="16"/>
  <c r="F57" i="16" s="1"/>
  <c r="E58" i="16"/>
  <c r="F58" i="16" s="1"/>
  <c r="E59" i="16"/>
  <c r="F59" i="16" s="1"/>
  <c r="E60" i="16"/>
  <c r="F60" i="16" s="1"/>
  <c r="E61" i="16"/>
  <c r="F61" i="16" s="1"/>
  <c r="E62" i="16"/>
  <c r="F62" i="16" s="1"/>
  <c r="E63" i="16"/>
  <c r="F63" i="16" s="1"/>
  <c r="E64" i="16"/>
  <c r="F64" i="16" s="1"/>
  <c r="E65" i="16"/>
  <c r="F65" i="16"/>
  <c r="E66" i="16"/>
  <c r="F66" i="16" s="1"/>
  <c r="E67" i="16"/>
  <c r="F67" i="16" s="1"/>
  <c r="E68" i="16"/>
  <c r="F68" i="16" s="1"/>
  <c r="E69" i="16"/>
  <c r="F69" i="16" s="1"/>
  <c r="E70" i="16"/>
  <c r="F70" i="16" s="1"/>
  <c r="E71" i="16"/>
  <c r="F71" i="16" s="1"/>
  <c r="E72" i="16"/>
  <c r="F72" i="16" s="1"/>
  <c r="E73" i="16"/>
  <c r="F73" i="16" s="1"/>
  <c r="E74" i="16"/>
  <c r="F74" i="16" s="1"/>
  <c r="E75" i="16"/>
  <c r="F75" i="16" s="1"/>
  <c r="E76" i="16"/>
  <c r="F76" i="16" s="1"/>
  <c r="E77" i="16"/>
  <c r="F77" i="16" s="1"/>
  <c r="E78" i="16"/>
  <c r="F78" i="16"/>
  <c r="E79" i="16"/>
  <c r="F79" i="16" s="1"/>
  <c r="E80" i="16"/>
  <c r="F80" i="16" s="1"/>
  <c r="E81" i="16"/>
  <c r="F81" i="16" s="1"/>
  <c r="E82" i="16"/>
  <c r="F82" i="16" s="1"/>
  <c r="E83" i="16"/>
  <c r="F83" i="16" s="1"/>
  <c r="E84" i="16"/>
  <c r="F84" i="16" s="1"/>
  <c r="E85" i="16"/>
  <c r="F85" i="16" s="1"/>
  <c r="E86" i="16"/>
  <c r="F86" i="16" s="1"/>
  <c r="E87" i="16"/>
  <c r="F87" i="16" s="1"/>
  <c r="E88" i="16"/>
  <c r="F88" i="16" s="1"/>
  <c r="E89" i="16"/>
  <c r="F89" i="16" s="1"/>
  <c r="E90" i="16"/>
  <c r="F90" i="16" s="1"/>
  <c r="E91" i="16"/>
  <c r="F91" i="16" s="1"/>
  <c r="E92" i="16"/>
  <c r="F92" i="16" s="1"/>
  <c r="E93" i="16"/>
  <c r="F93" i="16" s="1"/>
  <c r="E94" i="16"/>
  <c r="F94" i="16" s="1"/>
  <c r="E95" i="16"/>
  <c r="F95" i="16" s="1"/>
  <c r="E96" i="16"/>
  <c r="F96" i="16" s="1"/>
  <c r="E97" i="16"/>
  <c r="F97" i="16" s="1"/>
  <c r="E98" i="16"/>
  <c r="F98" i="16" s="1"/>
  <c r="E99" i="16"/>
  <c r="F99" i="16" s="1"/>
  <c r="E100" i="16"/>
  <c r="F100" i="16" s="1"/>
  <c r="E101" i="16"/>
  <c r="F101" i="16" s="1"/>
  <c r="E102" i="16"/>
  <c r="F102" i="16"/>
  <c r="E103" i="16"/>
  <c r="F103" i="16" s="1"/>
  <c r="E104" i="16"/>
  <c r="F104" i="16"/>
  <c r="E105" i="16"/>
  <c r="F105" i="16" s="1"/>
  <c r="E106" i="16"/>
  <c r="F106" i="16" s="1"/>
  <c r="E107" i="16"/>
  <c r="F107" i="16" s="1"/>
  <c r="E108" i="16"/>
  <c r="F108" i="16" s="1"/>
  <c r="E109" i="16"/>
  <c r="F109" i="16" s="1"/>
  <c r="E110" i="16"/>
  <c r="F110" i="16" s="1"/>
  <c r="E111" i="16"/>
  <c r="F111" i="16" s="1"/>
  <c r="E112" i="16"/>
  <c r="F112" i="16" s="1"/>
  <c r="E113" i="16"/>
  <c r="F113" i="16"/>
  <c r="E114" i="16"/>
  <c r="F114" i="16" s="1"/>
  <c r="E115" i="16"/>
  <c r="F115" i="16" s="1"/>
  <c r="E116" i="16"/>
  <c r="F116" i="16" s="1"/>
  <c r="E117" i="16"/>
  <c r="F117" i="16" s="1"/>
  <c r="E118" i="16"/>
  <c r="F118" i="16" s="1"/>
  <c r="E119" i="16"/>
  <c r="F119" i="16" s="1"/>
  <c r="E120" i="16"/>
  <c r="F120" i="16" s="1"/>
  <c r="E121" i="16"/>
  <c r="F121" i="16" s="1"/>
  <c r="E122" i="16"/>
  <c r="F122" i="16" s="1"/>
  <c r="E123" i="16"/>
  <c r="F123" i="16" s="1"/>
  <c r="E124" i="16"/>
  <c r="F124" i="16" s="1"/>
  <c r="E125" i="16"/>
  <c r="F125" i="16" s="1"/>
  <c r="E126" i="16"/>
  <c r="F126" i="16"/>
  <c r="E127" i="16"/>
  <c r="F127" i="16" s="1"/>
  <c r="E128" i="16"/>
  <c r="F128" i="16"/>
  <c r="E129" i="16"/>
  <c r="F129" i="16" s="1"/>
  <c r="E130" i="16"/>
  <c r="F130" i="16" s="1"/>
  <c r="E131" i="16"/>
  <c r="F131" i="16" s="1"/>
  <c r="E132" i="16"/>
  <c r="F132" i="16" s="1"/>
  <c r="E133" i="16"/>
  <c r="F133" i="16" s="1"/>
  <c r="E134" i="16"/>
  <c r="F134" i="16" s="1"/>
  <c r="E135" i="16"/>
  <c r="F135" i="16" s="1"/>
  <c r="E136" i="16"/>
  <c r="F136" i="16" s="1"/>
  <c r="E137" i="16"/>
  <c r="F137" i="16" s="1"/>
  <c r="E138" i="16"/>
  <c r="F138" i="16"/>
  <c r="E139" i="16"/>
  <c r="F139" i="16" s="1"/>
  <c r="E140" i="16"/>
  <c r="F140" i="16" s="1"/>
  <c r="E141" i="16"/>
  <c r="F141" i="16" s="1"/>
  <c r="E142" i="16"/>
  <c r="F142" i="16" s="1"/>
  <c r="E143" i="16"/>
  <c r="F143" i="16" s="1"/>
  <c r="E144" i="16"/>
  <c r="F144" i="16" s="1"/>
  <c r="E145" i="16"/>
  <c r="F145" i="16" s="1"/>
  <c r="E146" i="16"/>
  <c r="F146" i="16" s="1"/>
  <c r="E147" i="16"/>
  <c r="F147" i="16" s="1"/>
  <c r="E148" i="16"/>
  <c r="F148" i="16" s="1"/>
  <c r="E149" i="16"/>
  <c r="F149" i="16"/>
  <c r="E150" i="16"/>
  <c r="F150" i="16" s="1"/>
  <c r="E151" i="16"/>
  <c r="F151" i="16"/>
  <c r="E152" i="16"/>
  <c r="F152" i="16" s="1"/>
  <c r="E153" i="16"/>
  <c r="F153" i="16"/>
  <c r="E154" i="16"/>
  <c r="F154" i="16" s="1"/>
  <c r="E155" i="16"/>
  <c r="F155" i="16" s="1"/>
  <c r="E156" i="16"/>
  <c r="F156" i="16" s="1"/>
  <c r="E157" i="16"/>
  <c r="F157" i="16" s="1"/>
  <c r="E158" i="16"/>
  <c r="F158" i="16" s="1"/>
  <c r="E159" i="16"/>
  <c r="F159" i="16" s="1"/>
  <c r="E160" i="16"/>
  <c r="F160" i="16" s="1"/>
  <c r="E161" i="16"/>
  <c r="F161" i="16" s="1"/>
  <c r="E162" i="16"/>
  <c r="F162" i="16" s="1"/>
  <c r="E163" i="16"/>
  <c r="F163" i="16" s="1"/>
  <c r="E164" i="16"/>
  <c r="F164" i="16" s="1"/>
  <c r="E165" i="16"/>
  <c r="F165" i="16" s="1"/>
  <c r="E166" i="16"/>
  <c r="F166" i="16" s="1"/>
  <c r="E167" i="16"/>
  <c r="F167" i="16" s="1"/>
  <c r="E168" i="16"/>
  <c r="F168" i="16" s="1"/>
  <c r="E169" i="16"/>
  <c r="F169" i="16" s="1"/>
  <c r="E170" i="16"/>
  <c r="F170" i="16" s="1"/>
  <c r="E171" i="16"/>
  <c r="F171" i="16" s="1"/>
  <c r="E172" i="16"/>
  <c r="F172" i="16" s="1"/>
  <c r="E173" i="16"/>
  <c r="F173" i="16"/>
  <c r="E174" i="16"/>
  <c r="F174" i="16" s="1"/>
  <c r="E175" i="16"/>
  <c r="F175" i="16"/>
  <c r="E176" i="16"/>
  <c r="F176" i="16" s="1"/>
  <c r="E177" i="16"/>
  <c r="F177" i="16"/>
  <c r="E178" i="16"/>
  <c r="F178" i="16" s="1"/>
  <c r="E179" i="16"/>
  <c r="F179" i="16" s="1"/>
  <c r="E180" i="16"/>
  <c r="F180" i="16" s="1"/>
  <c r="E181" i="16"/>
  <c r="F181" i="16" s="1"/>
  <c r="E182" i="16"/>
  <c r="F182" i="16" s="1"/>
  <c r="E183" i="16"/>
  <c r="F183" i="16" s="1"/>
  <c r="E184" i="16"/>
  <c r="F184" i="16" s="1"/>
  <c r="E185" i="16"/>
  <c r="F185" i="16" s="1"/>
  <c r="E186" i="16"/>
  <c r="F186" i="16" s="1"/>
  <c r="E187" i="16"/>
  <c r="F187" i="16" s="1"/>
  <c r="E188" i="16"/>
  <c r="F188" i="16" s="1"/>
  <c r="E189" i="16"/>
  <c r="F189" i="16" s="1"/>
  <c r="E190" i="16"/>
  <c r="F190" i="16" s="1"/>
  <c r="E191" i="16"/>
  <c r="F191" i="16" s="1"/>
  <c r="E192" i="16"/>
  <c r="F192" i="16" s="1"/>
  <c r="E193" i="16"/>
  <c r="F193" i="16" s="1"/>
  <c r="E194" i="16"/>
  <c r="F194" i="16" s="1"/>
  <c r="E195" i="16"/>
  <c r="F195" i="16" s="1"/>
  <c r="E196" i="16"/>
  <c r="F196" i="16" s="1"/>
  <c r="E197" i="16"/>
  <c r="F197" i="16" s="1"/>
  <c r="E198" i="16"/>
  <c r="F198" i="16"/>
  <c r="E199" i="16"/>
  <c r="F199" i="16" s="1"/>
  <c r="E200" i="16"/>
  <c r="F200" i="16"/>
  <c r="E201" i="16"/>
  <c r="F201" i="16" s="1"/>
  <c r="E202" i="16"/>
  <c r="F202" i="16" s="1"/>
  <c r="E203" i="16"/>
  <c r="F203" i="16" s="1"/>
  <c r="E204" i="16"/>
  <c r="F204" i="16" s="1"/>
  <c r="E205" i="16"/>
  <c r="F205" i="16" s="1"/>
  <c r="E206" i="16"/>
  <c r="F206" i="16" s="1"/>
  <c r="E207" i="16"/>
  <c r="F207" i="16" s="1"/>
  <c r="E208" i="16"/>
  <c r="F208" i="16" s="1"/>
  <c r="E209" i="16"/>
  <c r="F209" i="16" s="1"/>
  <c r="E210" i="16"/>
  <c r="F210" i="16" s="1"/>
  <c r="E211" i="16"/>
  <c r="F211" i="16" s="1"/>
  <c r="E212" i="16"/>
  <c r="F212" i="16" s="1"/>
  <c r="E213" i="16"/>
  <c r="F213" i="16" s="1"/>
  <c r="E214" i="16"/>
  <c r="F214" i="16" s="1"/>
  <c r="E215" i="16"/>
  <c r="F215" i="16" s="1"/>
  <c r="E216" i="16"/>
  <c r="F216" i="16" s="1"/>
  <c r="E217" i="16"/>
  <c r="F217" i="16" s="1"/>
  <c r="E218" i="16"/>
  <c r="F218" i="16" s="1"/>
  <c r="E219" i="16"/>
  <c r="F219" i="16" s="1"/>
  <c r="E220" i="16"/>
  <c r="F220" i="16" s="1"/>
  <c r="E221" i="16"/>
  <c r="F221" i="16" s="1"/>
  <c r="E222" i="16"/>
  <c r="F222" i="16"/>
  <c r="E223" i="16"/>
  <c r="F223" i="16" s="1"/>
  <c r="E224" i="16"/>
  <c r="F224" i="16"/>
  <c r="E225" i="16"/>
  <c r="F225" i="16" s="1"/>
  <c r="E226" i="16"/>
  <c r="F226" i="16" s="1"/>
  <c r="E227" i="16"/>
  <c r="F227" i="16" s="1"/>
  <c r="E228" i="16"/>
  <c r="F228" i="16" s="1"/>
  <c r="E229" i="16"/>
  <c r="F229" i="16" s="1"/>
  <c r="E230" i="16"/>
  <c r="F230" i="16" s="1"/>
  <c r="E231" i="16"/>
  <c r="F231" i="16" s="1"/>
  <c r="E232" i="16"/>
  <c r="F232" i="16" s="1"/>
  <c r="E233" i="16"/>
  <c r="F233" i="16" s="1"/>
  <c r="E234" i="16"/>
  <c r="F234" i="16" s="1"/>
  <c r="E235" i="16"/>
  <c r="F235" i="16" s="1"/>
  <c r="E236" i="16"/>
  <c r="F236" i="16" s="1"/>
  <c r="E237" i="16"/>
  <c r="F237" i="16" s="1"/>
  <c r="E238" i="16"/>
  <c r="F238" i="16" s="1"/>
  <c r="E239" i="16"/>
  <c r="F239" i="16" s="1"/>
  <c r="E240" i="16"/>
  <c r="F240" i="16" s="1"/>
  <c r="E241" i="16"/>
  <c r="F241" i="16" s="1"/>
  <c r="E242" i="16"/>
  <c r="F242" i="16" s="1"/>
  <c r="E243" i="16"/>
  <c r="F243" i="16" s="1"/>
  <c r="E244" i="16"/>
  <c r="F244" i="16" s="1"/>
  <c r="E245" i="16"/>
  <c r="F245" i="16"/>
  <c r="E246" i="16"/>
  <c r="F246" i="16" s="1"/>
  <c r="E247" i="16"/>
  <c r="F247" i="16"/>
  <c r="E248" i="16"/>
  <c r="F248" i="16" s="1"/>
  <c r="E249" i="16"/>
  <c r="F249" i="16"/>
  <c r="E250" i="16"/>
  <c r="F250" i="16" s="1"/>
  <c r="E3" i="16"/>
  <c r="F42" i="19"/>
  <c r="F41" i="19"/>
  <c r="M39" i="19" s="1"/>
  <c r="F40" i="19"/>
  <c r="M38" i="19" s="1"/>
  <c r="F39" i="19"/>
  <c r="M37" i="19" s="1"/>
  <c r="F33" i="19"/>
  <c r="M32" i="19" s="1"/>
  <c r="F23" i="19"/>
  <c r="F22" i="19"/>
  <c r="M21" i="19" s="1"/>
  <c r="E42" i="19"/>
  <c r="E41" i="19"/>
  <c r="L39" i="19" s="1"/>
  <c r="E40" i="19"/>
  <c r="L38" i="19" s="1"/>
  <c r="E33" i="19"/>
  <c r="L32" i="19" s="1"/>
  <c r="E32" i="19"/>
  <c r="L31" i="19" s="1"/>
  <c r="D42" i="19"/>
  <c r="D41" i="19"/>
  <c r="K39" i="19" s="1"/>
  <c r="D40" i="19"/>
  <c r="K38" i="19" s="1"/>
  <c r="D39" i="19"/>
  <c r="K37" i="19" s="1"/>
  <c r="D33" i="19"/>
  <c r="K32" i="19" s="1"/>
  <c r="C42" i="19"/>
  <c r="C41" i="19"/>
  <c r="J39" i="19" s="1"/>
  <c r="C40" i="19"/>
  <c r="J38" i="19" s="1"/>
  <c r="C33" i="19"/>
  <c r="J32" i="19" s="1"/>
  <c r="C32" i="19"/>
  <c r="J31" i="19" s="1"/>
  <c r="C22" i="19"/>
  <c r="J21" i="19" s="1"/>
  <c r="G4" i="17"/>
  <c r="H4" i="17" s="1"/>
  <c r="G5" i="17"/>
  <c r="H5" i="17" s="1"/>
  <c r="G6" i="17"/>
  <c r="H6" i="17"/>
  <c r="G7" i="17"/>
  <c r="H7" i="17"/>
  <c r="G8" i="17"/>
  <c r="H8" i="17"/>
  <c r="G9" i="17"/>
  <c r="H9" i="17"/>
  <c r="G10" i="17"/>
  <c r="H10" i="17" s="1"/>
  <c r="G11" i="17"/>
  <c r="H11" i="17" s="1"/>
  <c r="G12" i="17"/>
  <c r="H12" i="17"/>
  <c r="G13" i="17"/>
  <c r="H13" i="17"/>
  <c r="G14" i="17"/>
  <c r="H14" i="17"/>
  <c r="G15" i="17"/>
  <c r="H15" i="17"/>
  <c r="G16" i="17"/>
  <c r="H16" i="17" s="1"/>
  <c r="G17" i="17"/>
  <c r="H17" i="17" s="1"/>
  <c r="G18" i="17"/>
  <c r="H18" i="17"/>
  <c r="G19" i="17"/>
  <c r="H19" i="17"/>
  <c r="G20" i="17"/>
  <c r="H20" i="17"/>
  <c r="G21" i="17"/>
  <c r="H21" i="17"/>
  <c r="G22" i="17"/>
  <c r="H22" i="17" s="1"/>
  <c r="G23" i="17"/>
  <c r="H23" i="17" s="1"/>
  <c r="G24" i="17"/>
  <c r="H24" i="17"/>
  <c r="G25" i="17"/>
  <c r="H25" i="17"/>
  <c r="G26" i="17"/>
  <c r="H26" i="17"/>
  <c r="G27" i="17"/>
  <c r="H27" i="17"/>
  <c r="G28" i="17"/>
  <c r="H28" i="17" s="1"/>
  <c r="G29" i="17"/>
  <c r="H29" i="17" s="1"/>
  <c r="G30" i="17"/>
  <c r="H30" i="17"/>
  <c r="G31" i="17"/>
  <c r="H31" i="17"/>
  <c r="G32" i="17"/>
  <c r="H32" i="17"/>
  <c r="G33" i="17"/>
  <c r="H33" i="17"/>
  <c r="G34" i="17"/>
  <c r="H34" i="17" s="1"/>
  <c r="G35" i="17"/>
  <c r="H35" i="17" s="1"/>
  <c r="G36" i="17"/>
  <c r="H36" i="17"/>
  <c r="G37" i="17"/>
  <c r="H37" i="17"/>
  <c r="G38" i="17"/>
  <c r="H38" i="17"/>
  <c r="G39" i="17"/>
  <c r="H39" i="17"/>
  <c r="G40" i="17"/>
  <c r="H40" i="17" s="1"/>
  <c r="G41" i="17"/>
  <c r="H41" i="17" s="1"/>
  <c r="G42" i="17"/>
  <c r="H42" i="17"/>
  <c r="G43" i="17"/>
  <c r="H43" i="17"/>
  <c r="G44" i="17"/>
  <c r="H44" i="17"/>
  <c r="G45" i="17"/>
  <c r="H45" i="17"/>
  <c r="G46" i="17"/>
  <c r="H46" i="17" s="1"/>
  <c r="G47" i="17"/>
  <c r="H47" i="17" s="1"/>
  <c r="G48" i="17"/>
  <c r="H48" i="17"/>
  <c r="G49" i="17"/>
  <c r="H49" i="17"/>
  <c r="G50" i="17"/>
  <c r="H50" i="17"/>
  <c r="G51" i="17"/>
  <c r="H51" i="17"/>
  <c r="G52" i="17"/>
  <c r="H52" i="17" s="1"/>
  <c r="G53" i="17"/>
  <c r="H53" i="17" s="1"/>
  <c r="G54" i="17"/>
  <c r="H54" i="17"/>
  <c r="G55" i="17"/>
  <c r="H55" i="17"/>
  <c r="G56" i="17"/>
  <c r="H56" i="17"/>
  <c r="G57" i="17"/>
  <c r="H57" i="17"/>
  <c r="G58" i="17"/>
  <c r="H58" i="17" s="1"/>
  <c r="G59" i="17"/>
  <c r="H59" i="17" s="1"/>
  <c r="G60" i="17"/>
  <c r="H60" i="17"/>
  <c r="G61" i="17"/>
  <c r="H61" i="17"/>
  <c r="G62" i="17"/>
  <c r="H62" i="17"/>
  <c r="G63" i="17"/>
  <c r="H63" i="17"/>
  <c r="G64" i="17"/>
  <c r="H64" i="17" s="1"/>
  <c r="G65" i="17"/>
  <c r="H65" i="17" s="1"/>
  <c r="G66" i="17"/>
  <c r="H66" i="17"/>
  <c r="G67" i="17"/>
  <c r="H67" i="17"/>
  <c r="G68" i="17"/>
  <c r="H68" i="17"/>
  <c r="G69" i="17"/>
  <c r="H69" i="17"/>
  <c r="G70" i="17"/>
  <c r="H70" i="17" s="1"/>
  <c r="G71" i="17"/>
  <c r="H71" i="17" s="1"/>
  <c r="G72" i="17"/>
  <c r="H72" i="17"/>
  <c r="G73" i="17"/>
  <c r="H73" i="17"/>
  <c r="G74" i="17"/>
  <c r="H74" i="17"/>
  <c r="G75" i="17"/>
  <c r="H75" i="17"/>
  <c r="G76" i="17"/>
  <c r="H76" i="17" s="1"/>
  <c r="G77" i="17"/>
  <c r="H77" i="17" s="1"/>
  <c r="G78" i="17"/>
  <c r="H78" i="17"/>
  <c r="G79" i="17"/>
  <c r="H79" i="17"/>
  <c r="G80" i="17"/>
  <c r="H80" i="17"/>
  <c r="G81" i="17"/>
  <c r="H81" i="17"/>
  <c r="G82" i="17"/>
  <c r="H82" i="17" s="1"/>
  <c r="G83" i="17"/>
  <c r="H83" i="17" s="1"/>
  <c r="G84" i="17"/>
  <c r="H84" i="17"/>
  <c r="G85" i="17"/>
  <c r="H85" i="17"/>
  <c r="G86" i="17"/>
  <c r="H86" i="17"/>
  <c r="G87" i="17"/>
  <c r="H87" i="17"/>
  <c r="G88" i="17"/>
  <c r="H88" i="17" s="1"/>
  <c r="G89" i="17"/>
  <c r="H89" i="17" s="1"/>
  <c r="G90" i="17"/>
  <c r="H90" i="17"/>
  <c r="G91" i="17"/>
  <c r="H91" i="17"/>
  <c r="G92" i="17"/>
  <c r="H92" i="17"/>
  <c r="G93" i="17"/>
  <c r="H93" i="17"/>
  <c r="G94" i="17"/>
  <c r="H94" i="17" s="1"/>
  <c r="G95" i="17"/>
  <c r="H95" i="17" s="1"/>
  <c r="G96" i="17"/>
  <c r="H96" i="17"/>
  <c r="G97" i="17"/>
  <c r="H97" i="17"/>
  <c r="G98" i="17"/>
  <c r="H98" i="17"/>
  <c r="G99" i="17"/>
  <c r="H99" i="17"/>
  <c r="G100" i="17"/>
  <c r="H100" i="17" s="1"/>
  <c r="G101" i="17"/>
  <c r="H101" i="17" s="1"/>
  <c r="G102" i="17"/>
  <c r="H102" i="17"/>
  <c r="G103" i="17"/>
  <c r="H103" i="17"/>
  <c r="G104" i="17"/>
  <c r="H104" i="17"/>
  <c r="G105" i="17"/>
  <c r="H105" i="17"/>
  <c r="G106" i="17"/>
  <c r="H106" i="17" s="1"/>
  <c r="G107" i="17"/>
  <c r="H107" i="17" s="1"/>
  <c r="G108" i="17"/>
  <c r="H108" i="17"/>
  <c r="G109" i="17"/>
  <c r="H109" i="17"/>
  <c r="G110" i="17"/>
  <c r="H110" i="17"/>
  <c r="G111" i="17"/>
  <c r="H111" i="17"/>
  <c r="G112" i="17"/>
  <c r="H112" i="17" s="1"/>
  <c r="G113" i="17"/>
  <c r="H113" i="17" s="1"/>
  <c r="G114" i="17"/>
  <c r="H114" i="17"/>
  <c r="G115" i="17"/>
  <c r="H115" i="17"/>
  <c r="G116" i="17"/>
  <c r="H116" i="17"/>
  <c r="G117" i="17"/>
  <c r="H117" i="17"/>
  <c r="G118" i="17"/>
  <c r="H118" i="17" s="1"/>
  <c r="G119" i="17"/>
  <c r="H119" i="17" s="1"/>
  <c r="G120" i="17"/>
  <c r="H120" i="17"/>
  <c r="G121" i="17"/>
  <c r="H121" i="17"/>
  <c r="G122" i="17"/>
  <c r="H122" i="17"/>
  <c r="G123" i="17"/>
  <c r="H123" i="17"/>
  <c r="G124" i="17"/>
  <c r="H124" i="17" s="1"/>
  <c r="G125" i="17"/>
  <c r="H125" i="17" s="1"/>
  <c r="G126" i="17"/>
  <c r="H126" i="17"/>
  <c r="G127" i="17"/>
  <c r="H127" i="17"/>
  <c r="G128" i="17"/>
  <c r="H128" i="17"/>
  <c r="G129" i="17"/>
  <c r="H129" i="17"/>
  <c r="G130" i="17"/>
  <c r="H130" i="17" s="1"/>
  <c r="G131" i="17"/>
  <c r="H131" i="17" s="1"/>
  <c r="G132" i="17"/>
  <c r="H132" i="17"/>
  <c r="G133" i="17"/>
  <c r="H133" i="17"/>
  <c r="G134" i="17"/>
  <c r="H134" i="17"/>
  <c r="G135" i="17"/>
  <c r="H135" i="17"/>
  <c r="G136" i="17"/>
  <c r="H136" i="17" s="1"/>
  <c r="G137" i="17"/>
  <c r="H137" i="17" s="1"/>
  <c r="G138" i="17"/>
  <c r="H138" i="17"/>
  <c r="G139" i="17"/>
  <c r="H139" i="17"/>
  <c r="G140" i="17"/>
  <c r="H140" i="17"/>
  <c r="G141" i="17"/>
  <c r="H141" i="17"/>
  <c r="G142" i="17"/>
  <c r="H142" i="17" s="1"/>
  <c r="G143" i="17"/>
  <c r="H143" i="17" s="1"/>
  <c r="G144" i="17"/>
  <c r="H144" i="17"/>
  <c r="G145" i="17"/>
  <c r="H145" i="17"/>
  <c r="G146" i="17"/>
  <c r="H146" i="17"/>
  <c r="G147" i="17"/>
  <c r="H147" i="17"/>
  <c r="G148" i="17"/>
  <c r="H148" i="17" s="1"/>
  <c r="G149" i="17"/>
  <c r="H149" i="17" s="1"/>
  <c r="G150" i="17"/>
  <c r="H150" i="17"/>
  <c r="G151" i="17"/>
  <c r="H151" i="17"/>
  <c r="G152" i="17"/>
  <c r="H152" i="17"/>
  <c r="G153" i="17"/>
  <c r="H153" i="17"/>
  <c r="G154" i="17"/>
  <c r="H154" i="17" s="1"/>
  <c r="G155" i="17"/>
  <c r="H155" i="17" s="1"/>
  <c r="G156" i="17"/>
  <c r="H156" i="17"/>
  <c r="G157" i="17"/>
  <c r="H157" i="17"/>
  <c r="G158" i="17"/>
  <c r="H158" i="17"/>
  <c r="G159" i="17"/>
  <c r="H159" i="17"/>
  <c r="G160" i="17"/>
  <c r="H160" i="17" s="1"/>
  <c r="G161" i="17"/>
  <c r="H161" i="17" s="1"/>
  <c r="G162" i="17"/>
  <c r="H162" i="17"/>
  <c r="G163" i="17"/>
  <c r="H163" i="17"/>
  <c r="G164" i="17"/>
  <c r="H164" i="17"/>
  <c r="G165" i="17"/>
  <c r="H165" i="17" s="1"/>
  <c r="G166" i="17"/>
  <c r="H166" i="17" s="1"/>
  <c r="G167" i="17"/>
  <c r="H167" i="17" s="1"/>
  <c r="G168" i="17"/>
  <c r="H168" i="17" s="1"/>
  <c r="G169" i="17"/>
  <c r="H169" i="17"/>
  <c r="G170" i="17"/>
  <c r="H170" i="17" s="1"/>
  <c r="G171" i="17"/>
  <c r="H171" i="17"/>
  <c r="G172" i="17"/>
  <c r="H172" i="17" s="1"/>
  <c r="G173" i="17"/>
  <c r="H173" i="17" s="1"/>
  <c r="G174" i="17"/>
  <c r="H174" i="17"/>
  <c r="G175" i="17"/>
  <c r="H175" i="17" s="1"/>
  <c r="G176" i="17"/>
  <c r="H176" i="17"/>
  <c r="G177" i="17"/>
  <c r="H177" i="17" s="1"/>
  <c r="G178" i="17"/>
  <c r="H178" i="17" s="1"/>
  <c r="G179" i="17"/>
  <c r="H179" i="17" s="1"/>
  <c r="G180" i="17"/>
  <c r="H180" i="17" s="1"/>
  <c r="G181" i="17"/>
  <c r="H181" i="17"/>
  <c r="G182" i="17"/>
  <c r="H182" i="17" s="1"/>
  <c r="G183" i="17"/>
  <c r="H183" i="17"/>
  <c r="G184" i="17"/>
  <c r="H184" i="17" s="1"/>
  <c r="G185" i="17"/>
  <c r="H185" i="17" s="1"/>
  <c r="G186" i="17"/>
  <c r="H186" i="17"/>
  <c r="G187" i="17"/>
  <c r="H187" i="17" s="1"/>
  <c r="G188" i="17"/>
  <c r="H188" i="17"/>
  <c r="G189" i="17"/>
  <c r="H189" i="17" s="1"/>
  <c r="G190" i="17"/>
  <c r="H190" i="17" s="1"/>
  <c r="G191" i="17"/>
  <c r="H191" i="17" s="1"/>
  <c r="G192" i="17"/>
  <c r="H192" i="17" s="1"/>
  <c r="G193" i="17"/>
  <c r="H193" i="17"/>
  <c r="G194" i="17"/>
  <c r="H194" i="17" s="1"/>
  <c r="G195" i="17"/>
  <c r="H195" i="17"/>
  <c r="G196" i="17"/>
  <c r="H196" i="17" s="1"/>
  <c r="G197" i="17"/>
  <c r="H197" i="17" s="1"/>
  <c r="G198" i="17"/>
  <c r="H198" i="17"/>
  <c r="G199" i="17"/>
  <c r="H199" i="17" s="1"/>
  <c r="G200" i="17"/>
  <c r="H200" i="17"/>
  <c r="G201" i="17"/>
  <c r="H201" i="17" s="1"/>
  <c r="G202" i="17"/>
  <c r="H202" i="17" s="1"/>
  <c r="G203" i="17"/>
  <c r="H203" i="17" s="1"/>
  <c r="G204" i="17"/>
  <c r="H204" i="17" s="1"/>
  <c r="G205" i="17"/>
  <c r="H205" i="17"/>
  <c r="G206" i="17"/>
  <c r="H206" i="17" s="1"/>
  <c r="G207" i="17"/>
  <c r="H207" i="17"/>
  <c r="G208" i="17"/>
  <c r="H208" i="17" s="1"/>
  <c r="G209" i="17"/>
  <c r="H209" i="17" s="1"/>
  <c r="G210" i="17"/>
  <c r="H210" i="17"/>
  <c r="G211" i="17"/>
  <c r="H211" i="17" s="1"/>
  <c r="G212" i="17"/>
  <c r="H212" i="17"/>
  <c r="G213" i="17"/>
  <c r="H213" i="17" s="1"/>
  <c r="G214" i="17"/>
  <c r="H214" i="17" s="1"/>
  <c r="G215" i="17"/>
  <c r="H215" i="17" s="1"/>
  <c r="G216" i="17"/>
  <c r="H216" i="17" s="1"/>
  <c r="G217" i="17"/>
  <c r="H217" i="17"/>
  <c r="G218" i="17"/>
  <c r="H218" i="17" s="1"/>
  <c r="G219" i="17"/>
  <c r="H219" i="17"/>
  <c r="G220" i="17"/>
  <c r="H220" i="17" s="1"/>
  <c r="G221" i="17"/>
  <c r="H221" i="17" s="1"/>
  <c r="G222" i="17"/>
  <c r="H222" i="17"/>
  <c r="G223" i="17"/>
  <c r="H223" i="17" s="1"/>
  <c r="G224" i="17"/>
  <c r="H224" i="17"/>
  <c r="G225" i="17"/>
  <c r="H225" i="17" s="1"/>
  <c r="G226" i="17"/>
  <c r="H226" i="17" s="1"/>
  <c r="G227" i="17"/>
  <c r="H227" i="17" s="1"/>
  <c r="G228" i="17"/>
  <c r="H228" i="17" s="1"/>
  <c r="G229" i="17"/>
  <c r="H229" i="17"/>
  <c r="G230" i="17"/>
  <c r="H230" i="17" s="1"/>
  <c r="G231" i="17"/>
  <c r="H231" i="17"/>
  <c r="G232" i="17"/>
  <c r="H232" i="17" s="1"/>
  <c r="G233" i="17"/>
  <c r="H233" i="17" s="1"/>
  <c r="G234" i="17"/>
  <c r="H234" i="17"/>
  <c r="G235" i="17"/>
  <c r="H235" i="17" s="1"/>
  <c r="G236" i="17"/>
  <c r="H236" i="17"/>
  <c r="G237" i="17"/>
  <c r="H237" i="17" s="1"/>
  <c r="G238" i="17"/>
  <c r="H238" i="17" s="1"/>
  <c r="G239" i="17"/>
  <c r="H239" i="17" s="1"/>
  <c r="G240" i="17"/>
  <c r="H240" i="17" s="1"/>
  <c r="G241" i="17"/>
  <c r="H241" i="17"/>
  <c r="G242" i="17"/>
  <c r="H242" i="17" s="1"/>
  <c r="G243" i="17"/>
  <c r="H243" i="17"/>
  <c r="G244" i="17"/>
  <c r="H244" i="17" s="1"/>
  <c r="G245" i="17"/>
  <c r="H245" i="17" s="1"/>
  <c r="G246" i="17"/>
  <c r="H246" i="17" s="1"/>
  <c r="G247" i="17"/>
  <c r="H247" i="17" s="1"/>
  <c r="G248" i="17"/>
  <c r="H248" i="17" s="1"/>
  <c r="G249" i="17"/>
  <c r="H249" i="17" s="1"/>
  <c r="G250" i="17"/>
  <c r="H250" i="17" s="1"/>
  <c r="G3" i="17"/>
  <c r="H3" i="17" s="1"/>
  <c r="F3" i="16"/>
  <c r="F250" i="15"/>
  <c r="G250" i="15" s="1"/>
  <c r="F4" i="15"/>
  <c r="G4" i="15" s="1"/>
  <c r="F5" i="15"/>
  <c r="G5" i="15" s="1"/>
  <c r="F6" i="15"/>
  <c r="G6" i="15" s="1"/>
  <c r="F7" i="15"/>
  <c r="G7" i="15"/>
  <c r="F8" i="15"/>
  <c r="G8" i="15" s="1"/>
  <c r="F9" i="15"/>
  <c r="G9" i="15" s="1"/>
  <c r="F10" i="15"/>
  <c r="G10" i="15" s="1"/>
  <c r="F11" i="15"/>
  <c r="G11" i="15" s="1"/>
  <c r="F12" i="15"/>
  <c r="G12" i="15" s="1"/>
  <c r="F13" i="15"/>
  <c r="G13" i="15" s="1"/>
  <c r="F14" i="15"/>
  <c r="G14" i="15" s="1"/>
  <c r="F15" i="15"/>
  <c r="G15" i="15" s="1"/>
  <c r="F16" i="15"/>
  <c r="G16" i="15" s="1"/>
  <c r="F17" i="15"/>
  <c r="G17" i="15" s="1"/>
  <c r="F18" i="15"/>
  <c r="G18" i="15" s="1"/>
  <c r="F19" i="15"/>
  <c r="G19" i="15"/>
  <c r="F20" i="15"/>
  <c r="G20" i="15" s="1"/>
  <c r="F21" i="15"/>
  <c r="G21" i="15" s="1"/>
  <c r="F22" i="15"/>
  <c r="G22" i="15" s="1"/>
  <c r="F23" i="15"/>
  <c r="G23" i="15" s="1"/>
  <c r="F24" i="15"/>
  <c r="G24" i="15" s="1"/>
  <c r="F25" i="15"/>
  <c r="G25" i="15" s="1"/>
  <c r="F26" i="15"/>
  <c r="G26" i="15" s="1"/>
  <c r="F27" i="15"/>
  <c r="G27" i="15" s="1"/>
  <c r="F28" i="15"/>
  <c r="G28" i="15" s="1"/>
  <c r="F29" i="15"/>
  <c r="G29" i="15" s="1"/>
  <c r="F30" i="15"/>
  <c r="G30" i="15" s="1"/>
  <c r="F31" i="15"/>
  <c r="G31" i="15"/>
  <c r="F32" i="15"/>
  <c r="G32" i="15" s="1"/>
  <c r="F33" i="15"/>
  <c r="G33" i="15" s="1"/>
  <c r="F34" i="15"/>
  <c r="G34" i="15" s="1"/>
  <c r="F35" i="15"/>
  <c r="G35" i="15" s="1"/>
  <c r="F36" i="15"/>
  <c r="G36" i="15" s="1"/>
  <c r="F37" i="15"/>
  <c r="G37" i="15" s="1"/>
  <c r="F38" i="15"/>
  <c r="G38" i="15" s="1"/>
  <c r="F39" i="15"/>
  <c r="G39" i="15" s="1"/>
  <c r="F40" i="15"/>
  <c r="G40" i="15" s="1"/>
  <c r="F41" i="15"/>
  <c r="G41" i="15" s="1"/>
  <c r="F42" i="15"/>
  <c r="G42" i="15" s="1"/>
  <c r="F43" i="15"/>
  <c r="G43" i="15"/>
  <c r="F44" i="15"/>
  <c r="G44" i="15" s="1"/>
  <c r="F45" i="15"/>
  <c r="G45" i="15" s="1"/>
  <c r="F46" i="15"/>
  <c r="G46" i="15" s="1"/>
  <c r="F47" i="15"/>
  <c r="G47" i="15" s="1"/>
  <c r="F48" i="15"/>
  <c r="G48" i="15" s="1"/>
  <c r="F49" i="15"/>
  <c r="G49" i="15" s="1"/>
  <c r="F50" i="15"/>
  <c r="G50" i="15" s="1"/>
  <c r="F51" i="15"/>
  <c r="G51" i="15" s="1"/>
  <c r="F52" i="15"/>
  <c r="G52" i="15" s="1"/>
  <c r="F53" i="15"/>
  <c r="G53" i="15" s="1"/>
  <c r="F54" i="15"/>
  <c r="G54" i="15" s="1"/>
  <c r="F55" i="15"/>
  <c r="G55" i="15"/>
  <c r="F56" i="15"/>
  <c r="G56" i="15" s="1"/>
  <c r="F57" i="15"/>
  <c r="G57" i="15" s="1"/>
  <c r="F58" i="15"/>
  <c r="G58" i="15" s="1"/>
  <c r="F59" i="15"/>
  <c r="G59" i="15" s="1"/>
  <c r="F60" i="15"/>
  <c r="G60" i="15" s="1"/>
  <c r="F61" i="15"/>
  <c r="G61" i="15" s="1"/>
  <c r="F62" i="15"/>
  <c r="G62" i="15" s="1"/>
  <c r="F63" i="15"/>
  <c r="G63" i="15" s="1"/>
  <c r="F64" i="15"/>
  <c r="G64" i="15" s="1"/>
  <c r="F65" i="15"/>
  <c r="G65" i="15" s="1"/>
  <c r="F66" i="15"/>
  <c r="G66" i="15" s="1"/>
  <c r="F67" i="15"/>
  <c r="G67" i="15"/>
  <c r="F68" i="15"/>
  <c r="G68" i="15" s="1"/>
  <c r="F69" i="15"/>
  <c r="G69" i="15" s="1"/>
  <c r="F70" i="15"/>
  <c r="G70" i="15" s="1"/>
  <c r="F71" i="15"/>
  <c r="G71" i="15" s="1"/>
  <c r="F72" i="15"/>
  <c r="G72" i="15" s="1"/>
  <c r="F73" i="15"/>
  <c r="G73" i="15" s="1"/>
  <c r="F74" i="15"/>
  <c r="G74" i="15" s="1"/>
  <c r="F75" i="15"/>
  <c r="G75" i="15" s="1"/>
  <c r="F76" i="15"/>
  <c r="G76" i="15" s="1"/>
  <c r="F77" i="15"/>
  <c r="G77" i="15" s="1"/>
  <c r="F78" i="15"/>
  <c r="G78" i="15" s="1"/>
  <c r="F79" i="15"/>
  <c r="G79" i="15"/>
  <c r="F80" i="15"/>
  <c r="G80" i="15" s="1"/>
  <c r="F81" i="15"/>
  <c r="G81" i="15" s="1"/>
  <c r="F82" i="15"/>
  <c r="G82" i="15" s="1"/>
  <c r="F83" i="15"/>
  <c r="G83" i="15" s="1"/>
  <c r="F84" i="15"/>
  <c r="G84" i="15" s="1"/>
  <c r="F85" i="15"/>
  <c r="G85" i="15" s="1"/>
  <c r="F86" i="15"/>
  <c r="G86" i="15" s="1"/>
  <c r="F87" i="15"/>
  <c r="G87" i="15" s="1"/>
  <c r="F88" i="15"/>
  <c r="G88" i="15" s="1"/>
  <c r="F89" i="15"/>
  <c r="G89" i="15" s="1"/>
  <c r="F90" i="15"/>
  <c r="G90" i="15" s="1"/>
  <c r="F91" i="15"/>
  <c r="G91" i="15"/>
  <c r="F92" i="15"/>
  <c r="G92" i="15" s="1"/>
  <c r="F93" i="15"/>
  <c r="G93" i="15" s="1"/>
  <c r="F94" i="15"/>
  <c r="G94" i="15" s="1"/>
  <c r="F95" i="15"/>
  <c r="G95" i="15" s="1"/>
  <c r="F96" i="15"/>
  <c r="G96" i="15" s="1"/>
  <c r="F97" i="15"/>
  <c r="G97" i="15" s="1"/>
  <c r="F98" i="15"/>
  <c r="G98" i="15" s="1"/>
  <c r="F99" i="15"/>
  <c r="G99" i="15" s="1"/>
  <c r="F100" i="15"/>
  <c r="G100" i="15" s="1"/>
  <c r="F101" i="15"/>
  <c r="G101" i="15" s="1"/>
  <c r="F102" i="15"/>
  <c r="G102" i="15" s="1"/>
  <c r="F103" i="15"/>
  <c r="G103" i="15"/>
  <c r="F104" i="15"/>
  <c r="G104" i="15" s="1"/>
  <c r="F105" i="15"/>
  <c r="G105" i="15" s="1"/>
  <c r="F106" i="15"/>
  <c r="G106" i="15" s="1"/>
  <c r="F107" i="15"/>
  <c r="G107" i="15" s="1"/>
  <c r="F108" i="15"/>
  <c r="G108" i="15" s="1"/>
  <c r="F109" i="15"/>
  <c r="G109" i="15" s="1"/>
  <c r="F110" i="15"/>
  <c r="G110" i="15" s="1"/>
  <c r="F111" i="15"/>
  <c r="G111" i="15" s="1"/>
  <c r="F112" i="15"/>
  <c r="G112" i="15" s="1"/>
  <c r="F113" i="15"/>
  <c r="G113" i="15" s="1"/>
  <c r="F114" i="15"/>
  <c r="G114" i="15" s="1"/>
  <c r="F115" i="15"/>
  <c r="G115" i="15"/>
  <c r="F116" i="15"/>
  <c r="G116" i="15" s="1"/>
  <c r="F117" i="15"/>
  <c r="G117" i="15" s="1"/>
  <c r="F118" i="15"/>
  <c r="G118" i="15" s="1"/>
  <c r="F119" i="15"/>
  <c r="G119" i="15" s="1"/>
  <c r="F120" i="15"/>
  <c r="G120" i="15" s="1"/>
  <c r="F121" i="15"/>
  <c r="G121" i="15" s="1"/>
  <c r="F122" i="15"/>
  <c r="G122" i="15" s="1"/>
  <c r="F123" i="15"/>
  <c r="G123" i="15" s="1"/>
  <c r="F124" i="15"/>
  <c r="G124" i="15" s="1"/>
  <c r="F125" i="15"/>
  <c r="G125" i="15" s="1"/>
  <c r="F126" i="15"/>
  <c r="G126" i="15" s="1"/>
  <c r="F127" i="15"/>
  <c r="G127" i="15"/>
  <c r="F128" i="15"/>
  <c r="G128" i="15" s="1"/>
  <c r="F129" i="15"/>
  <c r="G129" i="15"/>
  <c r="F130" i="15"/>
  <c r="G130" i="15" s="1"/>
  <c r="F131" i="15"/>
  <c r="G131" i="15" s="1"/>
  <c r="F132" i="15"/>
  <c r="G132" i="15"/>
  <c r="F133" i="15"/>
  <c r="G133" i="15" s="1"/>
  <c r="F134" i="15"/>
  <c r="G134" i="15"/>
  <c r="F135" i="15"/>
  <c r="G135" i="15" s="1"/>
  <c r="F136" i="15"/>
  <c r="G136" i="15" s="1"/>
  <c r="F137" i="15"/>
  <c r="G137" i="15" s="1"/>
  <c r="F138" i="15"/>
  <c r="G138" i="15" s="1"/>
  <c r="F139" i="15"/>
  <c r="G139" i="15"/>
  <c r="F140" i="15"/>
  <c r="G140" i="15" s="1"/>
  <c r="F141" i="15"/>
  <c r="G141" i="15"/>
  <c r="F142" i="15"/>
  <c r="G142" i="15" s="1"/>
  <c r="F143" i="15"/>
  <c r="G143" i="15" s="1"/>
  <c r="F144" i="15"/>
  <c r="G144" i="15"/>
  <c r="F145" i="15"/>
  <c r="G145" i="15" s="1"/>
  <c r="F146" i="15"/>
  <c r="G146" i="15"/>
  <c r="F147" i="15"/>
  <c r="G147" i="15" s="1"/>
  <c r="F148" i="15"/>
  <c r="G148" i="15" s="1"/>
  <c r="F149" i="15"/>
  <c r="G149" i="15" s="1"/>
  <c r="F150" i="15"/>
  <c r="G150" i="15" s="1"/>
  <c r="F151" i="15"/>
  <c r="G151" i="15"/>
  <c r="F152" i="15"/>
  <c r="G152" i="15" s="1"/>
  <c r="F153" i="15"/>
  <c r="G153" i="15"/>
  <c r="F154" i="15"/>
  <c r="G154" i="15" s="1"/>
  <c r="F155" i="15"/>
  <c r="G155" i="15" s="1"/>
  <c r="F156" i="15"/>
  <c r="G156" i="15"/>
  <c r="F157" i="15"/>
  <c r="G157" i="15" s="1"/>
  <c r="F158" i="15"/>
  <c r="G158" i="15"/>
  <c r="F159" i="15"/>
  <c r="G159" i="15" s="1"/>
  <c r="F160" i="15"/>
  <c r="G160" i="15" s="1"/>
  <c r="F161" i="15"/>
  <c r="G161" i="15" s="1"/>
  <c r="F162" i="15"/>
  <c r="G162" i="15" s="1"/>
  <c r="F163" i="15"/>
  <c r="G163" i="15"/>
  <c r="F164" i="15"/>
  <c r="G164" i="15" s="1"/>
  <c r="F165" i="15"/>
  <c r="G165" i="15"/>
  <c r="F166" i="15"/>
  <c r="G166" i="15" s="1"/>
  <c r="F167" i="15"/>
  <c r="G167" i="15" s="1"/>
  <c r="F168" i="15"/>
  <c r="G168" i="15"/>
  <c r="F169" i="15"/>
  <c r="G169" i="15" s="1"/>
  <c r="F170" i="15"/>
  <c r="G170" i="15"/>
  <c r="F171" i="15"/>
  <c r="G171" i="15" s="1"/>
  <c r="F172" i="15"/>
  <c r="G172" i="15" s="1"/>
  <c r="F173" i="15"/>
  <c r="G173" i="15" s="1"/>
  <c r="F174" i="15"/>
  <c r="G174" i="15" s="1"/>
  <c r="F175" i="15"/>
  <c r="G175" i="15"/>
  <c r="F176" i="15"/>
  <c r="G176" i="15" s="1"/>
  <c r="F177" i="15"/>
  <c r="G177" i="15"/>
  <c r="F178" i="15"/>
  <c r="G178" i="15" s="1"/>
  <c r="F179" i="15"/>
  <c r="G179" i="15" s="1"/>
  <c r="F180" i="15"/>
  <c r="G180" i="15"/>
  <c r="F181" i="15"/>
  <c r="G181" i="15" s="1"/>
  <c r="F182" i="15"/>
  <c r="G182" i="15"/>
  <c r="F183" i="15"/>
  <c r="G183" i="15" s="1"/>
  <c r="F184" i="15"/>
  <c r="G184" i="15" s="1"/>
  <c r="F185" i="15"/>
  <c r="G185" i="15" s="1"/>
  <c r="F186" i="15"/>
  <c r="G186" i="15" s="1"/>
  <c r="F187" i="15"/>
  <c r="G187" i="15"/>
  <c r="F188" i="15"/>
  <c r="G188" i="15" s="1"/>
  <c r="F189" i="15"/>
  <c r="G189" i="15"/>
  <c r="F190" i="15"/>
  <c r="G190" i="15" s="1"/>
  <c r="F191" i="15"/>
  <c r="G191" i="15" s="1"/>
  <c r="F192" i="15"/>
  <c r="G192" i="15"/>
  <c r="F193" i="15"/>
  <c r="G193" i="15" s="1"/>
  <c r="F194" i="15"/>
  <c r="G194" i="15"/>
  <c r="F195" i="15"/>
  <c r="G195" i="15" s="1"/>
  <c r="F196" i="15"/>
  <c r="G196" i="15" s="1"/>
  <c r="F197" i="15"/>
  <c r="G197" i="15" s="1"/>
  <c r="F198" i="15"/>
  <c r="G198" i="15" s="1"/>
  <c r="F199" i="15"/>
  <c r="G199" i="15"/>
  <c r="F200" i="15"/>
  <c r="G200" i="15" s="1"/>
  <c r="F201" i="15"/>
  <c r="G201" i="15"/>
  <c r="F202" i="15"/>
  <c r="G202" i="15" s="1"/>
  <c r="F203" i="15"/>
  <c r="G203" i="15" s="1"/>
  <c r="F204" i="15"/>
  <c r="G204" i="15"/>
  <c r="F205" i="15"/>
  <c r="G205" i="15" s="1"/>
  <c r="F206" i="15"/>
  <c r="G206" i="15"/>
  <c r="F207" i="15"/>
  <c r="G207" i="15" s="1"/>
  <c r="F208" i="15"/>
  <c r="G208" i="15" s="1"/>
  <c r="F209" i="15"/>
  <c r="G209" i="15" s="1"/>
  <c r="F210" i="15"/>
  <c r="G210" i="15" s="1"/>
  <c r="F211" i="15"/>
  <c r="G211" i="15"/>
  <c r="F212" i="15"/>
  <c r="G212" i="15" s="1"/>
  <c r="F213" i="15"/>
  <c r="G213" i="15"/>
  <c r="F214" i="15"/>
  <c r="G214" i="15" s="1"/>
  <c r="F215" i="15"/>
  <c r="G215" i="15" s="1"/>
  <c r="F216" i="15"/>
  <c r="G216" i="15"/>
  <c r="F217" i="15"/>
  <c r="G217" i="15" s="1"/>
  <c r="F218" i="15"/>
  <c r="G218" i="15"/>
  <c r="F219" i="15"/>
  <c r="G219" i="15" s="1"/>
  <c r="F220" i="15"/>
  <c r="G220" i="15" s="1"/>
  <c r="F221" i="15"/>
  <c r="G221" i="15" s="1"/>
  <c r="F222" i="15"/>
  <c r="G222" i="15" s="1"/>
  <c r="F223" i="15"/>
  <c r="G223" i="15"/>
  <c r="F224" i="15"/>
  <c r="G224" i="15" s="1"/>
  <c r="F225" i="15"/>
  <c r="G225" i="15"/>
  <c r="F226" i="15"/>
  <c r="G226" i="15" s="1"/>
  <c r="F227" i="15"/>
  <c r="G227" i="15" s="1"/>
  <c r="F228" i="15"/>
  <c r="G228" i="15"/>
  <c r="F229" i="15"/>
  <c r="G229" i="15" s="1"/>
  <c r="F230" i="15"/>
  <c r="G230" i="15" s="1"/>
  <c r="F231" i="15"/>
  <c r="G231" i="15" s="1"/>
  <c r="F232" i="15"/>
  <c r="G232" i="15" s="1"/>
  <c r="F233" i="15"/>
  <c r="G233" i="15" s="1"/>
  <c r="F234" i="15"/>
  <c r="G234" i="15" s="1"/>
  <c r="F235" i="15"/>
  <c r="G235" i="15"/>
  <c r="F236" i="15"/>
  <c r="G236" i="15" s="1"/>
  <c r="F237" i="15"/>
  <c r="G237" i="15" s="1"/>
  <c r="F238" i="15"/>
  <c r="G238" i="15" s="1"/>
  <c r="F239" i="15"/>
  <c r="G239" i="15" s="1"/>
  <c r="F240" i="15"/>
  <c r="G240" i="15"/>
  <c r="F241" i="15"/>
  <c r="G241" i="15" s="1"/>
  <c r="F242" i="15"/>
  <c r="G242" i="15" s="1"/>
  <c r="F243" i="15"/>
  <c r="G243" i="15" s="1"/>
  <c r="F244" i="15"/>
  <c r="G244" i="15" s="1"/>
  <c r="F245" i="15"/>
  <c r="G245" i="15" s="1"/>
  <c r="F246" i="15"/>
  <c r="G246" i="15" s="1"/>
  <c r="F247" i="15"/>
  <c r="G247" i="15" s="1"/>
  <c r="F248" i="15"/>
  <c r="G248" i="15" s="1"/>
  <c r="F249" i="15"/>
  <c r="G249" i="15"/>
  <c r="G4" i="13"/>
  <c r="H4" i="13" s="1"/>
  <c r="G5" i="13"/>
  <c r="H5" i="13" s="1"/>
  <c r="G6" i="13"/>
  <c r="H6" i="13" s="1"/>
  <c r="G7" i="13"/>
  <c r="H7" i="13" s="1"/>
  <c r="G8" i="13"/>
  <c r="H8" i="13" s="1"/>
  <c r="G9" i="13"/>
  <c r="H9" i="13" s="1"/>
  <c r="B37" i="19" s="1"/>
  <c r="G10" i="13"/>
  <c r="H10" i="13" s="1"/>
  <c r="G11" i="13"/>
  <c r="H11" i="13" s="1"/>
  <c r="G12" i="13"/>
  <c r="H12" i="13" s="1"/>
  <c r="G13" i="13"/>
  <c r="H13" i="13" s="1"/>
  <c r="G14" i="13"/>
  <c r="H14" i="13"/>
  <c r="G15" i="13"/>
  <c r="H15" i="13" s="1"/>
  <c r="G16" i="13"/>
  <c r="H16" i="13" s="1"/>
  <c r="G17" i="13"/>
  <c r="H17" i="13"/>
  <c r="G18" i="13"/>
  <c r="H18" i="13" s="1"/>
  <c r="G19" i="13"/>
  <c r="H19" i="13"/>
  <c r="G20" i="13"/>
  <c r="H20" i="13" s="1"/>
  <c r="G21" i="13"/>
  <c r="H21" i="13"/>
  <c r="G22" i="13"/>
  <c r="H22" i="13" s="1"/>
  <c r="G23" i="13"/>
  <c r="H23" i="13"/>
  <c r="G24" i="13"/>
  <c r="H24" i="13" s="1"/>
  <c r="G25" i="13"/>
  <c r="H25" i="13"/>
  <c r="G26" i="13"/>
  <c r="H26" i="13" s="1"/>
  <c r="G27" i="13"/>
  <c r="H27" i="13"/>
  <c r="G28" i="13"/>
  <c r="H28" i="13" s="1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 s="1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 s="1"/>
  <c r="G41" i="13"/>
  <c r="H41" i="13"/>
  <c r="G42" i="13"/>
  <c r="H42" i="13" s="1"/>
  <c r="G43" i="13"/>
  <c r="H43" i="13"/>
  <c r="G44" i="13"/>
  <c r="H44" i="13" s="1"/>
  <c r="G45" i="13"/>
  <c r="H45" i="13"/>
  <c r="G46" i="13"/>
  <c r="H46" i="13" s="1"/>
  <c r="G47" i="13"/>
  <c r="H47" i="13"/>
  <c r="G48" i="13"/>
  <c r="H48" i="13" s="1"/>
  <c r="G49" i="13"/>
  <c r="H49" i="13"/>
  <c r="G50" i="13"/>
  <c r="H50" i="13" s="1"/>
  <c r="G51" i="13"/>
  <c r="H51" i="13"/>
  <c r="G52" i="13"/>
  <c r="H52" i="13" s="1"/>
  <c r="G53" i="13"/>
  <c r="H53" i="13" s="1"/>
  <c r="G54" i="13"/>
  <c r="H54" i="13"/>
  <c r="G55" i="13"/>
  <c r="H55" i="13" s="1"/>
  <c r="G56" i="13"/>
  <c r="H56" i="13"/>
  <c r="G57" i="13"/>
  <c r="H57" i="13" s="1"/>
  <c r="G58" i="13"/>
  <c r="H58" i="13" s="1"/>
  <c r="G59" i="13"/>
  <c r="H59" i="13" s="1"/>
  <c r="G60" i="13"/>
  <c r="H60" i="13"/>
  <c r="G61" i="13"/>
  <c r="H61" i="13" s="1"/>
  <c r="G62" i="13"/>
  <c r="H62" i="13"/>
  <c r="G63" i="13"/>
  <c r="H63" i="13" s="1"/>
  <c r="G64" i="13"/>
  <c r="H64" i="13" s="1"/>
  <c r="G65" i="13"/>
  <c r="H65" i="13"/>
  <c r="G66" i="13"/>
  <c r="H66" i="13" s="1"/>
  <c r="G67" i="13"/>
  <c r="H67" i="13"/>
  <c r="G68" i="13"/>
  <c r="H68" i="13" s="1"/>
  <c r="G69" i="13"/>
  <c r="H69" i="13"/>
  <c r="G70" i="13"/>
  <c r="H70" i="13" s="1"/>
  <c r="G71" i="13"/>
  <c r="H71" i="13"/>
  <c r="G72" i="13"/>
  <c r="H72" i="13" s="1"/>
  <c r="G73" i="13"/>
  <c r="H73" i="13"/>
  <c r="G74" i="13"/>
  <c r="H74" i="13" s="1"/>
  <c r="G75" i="13"/>
  <c r="H75" i="13"/>
  <c r="G76" i="13"/>
  <c r="H76" i="13" s="1"/>
  <c r="G77" i="13"/>
  <c r="H77" i="13" s="1"/>
  <c r="G78" i="13"/>
  <c r="H78" i="13"/>
  <c r="G79" i="13"/>
  <c r="H79" i="13" s="1"/>
  <c r="G80" i="13"/>
  <c r="H80" i="13"/>
  <c r="G81" i="13"/>
  <c r="H81" i="13" s="1"/>
  <c r="G82" i="13"/>
  <c r="H82" i="13" s="1"/>
  <c r="G83" i="13"/>
  <c r="H83" i="13" s="1"/>
  <c r="G84" i="13"/>
  <c r="H84" i="13"/>
  <c r="G85" i="13"/>
  <c r="H85" i="13" s="1"/>
  <c r="G86" i="13"/>
  <c r="H86" i="13"/>
  <c r="G87" i="13"/>
  <c r="H87" i="13" s="1"/>
  <c r="G88" i="13"/>
  <c r="H88" i="13" s="1"/>
  <c r="G89" i="13"/>
  <c r="H89" i="13"/>
  <c r="G90" i="13"/>
  <c r="H90" i="13" s="1"/>
  <c r="G91" i="13"/>
  <c r="H91" i="13"/>
  <c r="G92" i="13"/>
  <c r="H92" i="13" s="1"/>
  <c r="G93" i="13"/>
  <c r="H93" i="13"/>
  <c r="G94" i="13"/>
  <c r="H94" i="13" s="1"/>
  <c r="G95" i="13"/>
  <c r="H95" i="13"/>
  <c r="G96" i="13"/>
  <c r="H96" i="13" s="1"/>
  <c r="G97" i="13"/>
  <c r="H97" i="13"/>
  <c r="G98" i="13"/>
  <c r="H98" i="13" s="1"/>
  <c r="G99" i="13"/>
  <c r="H99" i="13"/>
  <c r="G100" i="13"/>
  <c r="H100" i="13" s="1"/>
  <c r="G101" i="13"/>
  <c r="H101" i="13" s="1"/>
  <c r="G102" i="13"/>
  <c r="H102" i="13"/>
  <c r="G103" i="13"/>
  <c r="H103" i="13" s="1"/>
  <c r="G104" i="13"/>
  <c r="H104" i="13"/>
  <c r="G105" i="13"/>
  <c r="H105" i="13" s="1"/>
  <c r="G106" i="13"/>
  <c r="H106" i="13" s="1"/>
  <c r="G107" i="13"/>
  <c r="H107" i="13" s="1"/>
  <c r="G108" i="13"/>
  <c r="H108" i="13"/>
  <c r="G109" i="13"/>
  <c r="H109" i="13" s="1"/>
  <c r="G110" i="13"/>
  <c r="H110" i="13"/>
  <c r="G111" i="13"/>
  <c r="H111" i="13" s="1"/>
  <c r="G112" i="13"/>
  <c r="H112" i="13" s="1"/>
  <c r="G113" i="13"/>
  <c r="H113" i="13" s="1"/>
  <c r="G114" i="13"/>
  <c r="H114" i="13" s="1"/>
  <c r="G115" i="13"/>
  <c r="H115" i="13"/>
  <c r="G116" i="13"/>
  <c r="H116" i="13" s="1"/>
  <c r="G117" i="13"/>
  <c r="H117" i="13"/>
  <c r="G118" i="13"/>
  <c r="H118" i="13" s="1"/>
  <c r="G119" i="13"/>
  <c r="H119" i="13" s="1"/>
  <c r="G120" i="13"/>
  <c r="H120" i="13"/>
  <c r="G121" i="13"/>
  <c r="H121" i="13" s="1"/>
  <c r="G122" i="13"/>
  <c r="H122" i="13"/>
  <c r="G123" i="13"/>
  <c r="H123" i="13" s="1"/>
  <c r="G124" i="13"/>
  <c r="H124" i="13" s="1"/>
  <c r="G125" i="13"/>
  <c r="H125" i="13" s="1"/>
  <c r="G126" i="13"/>
  <c r="H126" i="13" s="1"/>
  <c r="G127" i="13"/>
  <c r="H127" i="13"/>
  <c r="G128" i="13"/>
  <c r="H128" i="13" s="1"/>
  <c r="G129" i="13"/>
  <c r="H129" i="13"/>
  <c r="G130" i="13"/>
  <c r="H130" i="13" s="1"/>
  <c r="G131" i="13"/>
  <c r="H131" i="13" s="1"/>
  <c r="G132" i="13"/>
  <c r="H132" i="13"/>
  <c r="G133" i="13"/>
  <c r="H133" i="13" s="1"/>
  <c r="G134" i="13"/>
  <c r="H134" i="13"/>
  <c r="G135" i="13"/>
  <c r="H135" i="13" s="1"/>
  <c r="G136" i="13"/>
  <c r="H136" i="13" s="1"/>
  <c r="G137" i="13"/>
  <c r="H137" i="13" s="1"/>
  <c r="G138" i="13"/>
  <c r="H138" i="13" s="1"/>
  <c r="G139" i="13"/>
  <c r="H139" i="13"/>
  <c r="G140" i="13"/>
  <c r="H140" i="13" s="1"/>
  <c r="G141" i="13"/>
  <c r="H141" i="13"/>
  <c r="G142" i="13"/>
  <c r="H142" i="13" s="1"/>
  <c r="G143" i="13"/>
  <c r="H143" i="13" s="1"/>
  <c r="G144" i="13"/>
  <c r="H144" i="13" s="1"/>
  <c r="G145" i="13"/>
  <c r="H145" i="13" s="1"/>
  <c r="G146" i="13"/>
  <c r="H146" i="13" s="1"/>
  <c r="G147" i="13"/>
  <c r="H147" i="13" s="1"/>
  <c r="G148" i="13"/>
  <c r="H148" i="13" s="1"/>
  <c r="G149" i="13"/>
  <c r="H149" i="13" s="1"/>
  <c r="G150" i="13"/>
  <c r="H150" i="13" s="1"/>
  <c r="G151" i="13"/>
  <c r="H151" i="13" s="1"/>
  <c r="G152" i="13"/>
  <c r="H152" i="13" s="1"/>
  <c r="G153" i="13"/>
  <c r="H153" i="13" s="1"/>
  <c r="G154" i="13"/>
  <c r="H154" i="13" s="1"/>
  <c r="G155" i="13"/>
  <c r="H155" i="13" s="1"/>
  <c r="G156" i="13"/>
  <c r="H156" i="13" s="1"/>
  <c r="G157" i="13"/>
  <c r="H157" i="13" s="1"/>
  <c r="G158" i="13"/>
  <c r="H158" i="13" s="1"/>
  <c r="G159" i="13"/>
  <c r="H159" i="13" s="1"/>
  <c r="G160" i="13"/>
  <c r="H160" i="13" s="1"/>
  <c r="G161" i="13"/>
  <c r="H161" i="13" s="1"/>
  <c r="G162" i="13"/>
  <c r="H162" i="13" s="1"/>
  <c r="G163" i="13"/>
  <c r="H163" i="13" s="1"/>
  <c r="G164" i="13"/>
  <c r="H164" i="13" s="1"/>
  <c r="G165" i="13"/>
  <c r="H165" i="13" s="1"/>
  <c r="G166" i="13"/>
  <c r="H166" i="13" s="1"/>
  <c r="G167" i="13"/>
  <c r="H167" i="13" s="1"/>
  <c r="G168" i="13"/>
  <c r="H168" i="13" s="1"/>
  <c r="G169" i="13"/>
  <c r="H169" i="13" s="1"/>
  <c r="G170" i="13"/>
  <c r="H170" i="13" s="1"/>
  <c r="G171" i="13"/>
  <c r="H171" i="13" s="1"/>
  <c r="G172" i="13"/>
  <c r="H172" i="13" s="1"/>
  <c r="G173" i="13"/>
  <c r="H173" i="13" s="1"/>
  <c r="G174" i="13"/>
  <c r="H174" i="13" s="1"/>
  <c r="G175" i="13"/>
  <c r="H175" i="13" s="1"/>
  <c r="G176" i="13"/>
  <c r="H176" i="13" s="1"/>
  <c r="G177" i="13"/>
  <c r="H177" i="13" s="1"/>
  <c r="G178" i="13"/>
  <c r="H178" i="13" s="1"/>
  <c r="G179" i="13"/>
  <c r="H179" i="13" s="1"/>
  <c r="G180" i="13"/>
  <c r="H180" i="13" s="1"/>
  <c r="G181" i="13"/>
  <c r="H181" i="13" s="1"/>
  <c r="G182" i="13"/>
  <c r="H182" i="13" s="1"/>
  <c r="G183" i="13"/>
  <c r="H183" i="13" s="1"/>
  <c r="G184" i="13"/>
  <c r="H184" i="13" s="1"/>
  <c r="G185" i="13"/>
  <c r="H185" i="13" s="1"/>
  <c r="G186" i="13"/>
  <c r="H186" i="13" s="1"/>
  <c r="G187" i="13"/>
  <c r="H187" i="13" s="1"/>
  <c r="G188" i="13"/>
  <c r="H188" i="13" s="1"/>
  <c r="G189" i="13"/>
  <c r="H189" i="13" s="1"/>
  <c r="G190" i="13"/>
  <c r="H190" i="13" s="1"/>
  <c r="G191" i="13"/>
  <c r="H191" i="13" s="1"/>
  <c r="G192" i="13"/>
  <c r="H192" i="13" s="1"/>
  <c r="G193" i="13"/>
  <c r="H193" i="13" s="1"/>
  <c r="G194" i="13"/>
  <c r="H194" i="13" s="1"/>
  <c r="G195" i="13"/>
  <c r="H195" i="13" s="1"/>
  <c r="G196" i="13"/>
  <c r="H196" i="13" s="1"/>
  <c r="G197" i="13"/>
  <c r="H197" i="13" s="1"/>
  <c r="G198" i="13"/>
  <c r="H198" i="13" s="1"/>
  <c r="G199" i="13"/>
  <c r="H199" i="13" s="1"/>
  <c r="G200" i="13"/>
  <c r="H200" i="13" s="1"/>
  <c r="G201" i="13"/>
  <c r="H201" i="13" s="1"/>
  <c r="G202" i="13"/>
  <c r="H202" i="13" s="1"/>
  <c r="G203" i="13"/>
  <c r="H203" i="13" s="1"/>
  <c r="G204" i="13"/>
  <c r="H204" i="13" s="1"/>
  <c r="G205" i="13"/>
  <c r="H205" i="13" s="1"/>
  <c r="G206" i="13"/>
  <c r="H206" i="13" s="1"/>
  <c r="G207" i="13"/>
  <c r="H207" i="13" s="1"/>
  <c r="G208" i="13"/>
  <c r="H208" i="13" s="1"/>
  <c r="G209" i="13"/>
  <c r="H209" i="13" s="1"/>
  <c r="G210" i="13"/>
  <c r="H210" i="13" s="1"/>
  <c r="G211" i="13"/>
  <c r="H211" i="13" s="1"/>
  <c r="G212" i="13"/>
  <c r="H212" i="13" s="1"/>
  <c r="G213" i="13"/>
  <c r="H213" i="13" s="1"/>
  <c r="G214" i="13"/>
  <c r="H214" i="13" s="1"/>
  <c r="G215" i="13"/>
  <c r="H215" i="13" s="1"/>
  <c r="G216" i="13"/>
  <c r="H216" i="13" s="1"/>
  <c r="G217" i="13"/>
  <c r="H217" i="13" s="1"/>
  <c r="G218" i="13"/>
  <c r="H218" i="13" s="1"/>
  <c r="G219" i="13"/>
  <c r="H219" i="13" s="1"/>
  <c r="G220" i="13"/>
  <c r="H220" i="13" s="1"/>
  <c r="G221" i="13"/>
  <c r="H221" i="13" s="1"/>
  <c r="G222" i="13"/>
  <c r="H222" i="13" s="1"/>
  <c r="G223" i="13"/>
  <c r="H223" i="13" s="1"/>
  <c r="G224" i="13"/>
  <c r="H224" i="13" s="1"/>
  <c r="G225" i="13"/>
  <c r="H225" i="13" s="1"/>
  <c r="G226" i="13"/>
  <c r="H226" i="13" s="1"/>
  <c r="G227" i="13"/>
  <c r="H227" i="13" s="1"/>
  <c r="G228" i="13"/>
  <c r="H228" i="13" s="1"/>
  <c r="G229" i="13"/>
  <c r="H229" i="13" s="1"/>
  <c r="G230" i="13"/>
  <c r="H230" i="13" s="1"/>
  <c r="G231" i="13"/>
  <c r="H231" i="13" s="1"/>
  <c r="G232" i="13"/>
  <c r="H232" i="13" s="1"/>
  <c r="G233" i="13"/>
  <c r="H233" i="13" s="1"/>
  <c r="G234" i="13"/>
  <c r="H234" i="13" s="1"/>
  <c r="G235" i="13"/>
  <c r="H235" i="13" s="1"/>
  <c r="G236" i="13"/>
  <c r="H236" i="13" s="1"/>
  <c r="G237" i="13"/>
  <c r="H237" i="13" s="1"/>
  <c r="G238" i="13"/>
  <c r="H238" i="13" s="1"/>
  <c r="G239" i="13"/>
  <c r="H239" i="13" s="1"/>
  <c r="G240" i="13"/>
  <c r="H240" i="13" s="1"/>
  <c r="G241" i="13"/>
  <c r="H241" i="13" s="1"/>
  <c r="G242" i="13"/>
  <c r="H242" i="13" s="1"/>
  <c r="G243" i="13"/>
  <c r="H243" i="13" s="1"/>
  <c r="G244" i="13"/>
  <c r="H244" i="13" s="1"/>
  <c r="G245" i="13"/>
  <c r="H245" i="13" s="1"/>
  <c r="G246" i="13"/>
  <c r="H246" i="13" s="1"/>
  <c r="G247" i="13"/>
  <c r="H247" i="13" s="1"/>
  <c r="G248" i="13"/>
  <c r="H248" i="13" s="1"/>
  <c r="G249" i="13"/>
  <c r="H249" i="13" s="1"/>
  <c r="G250" i="13"/>
  <c r="H250" i="13" s="1"/>
  <c r="I4" i="12"/>
  <c r="J4" i="12" s="1"/>
  <c r="I5" i="12"/>
  <c r="J5" i="12" s="1"/>
  <c r="I6" i="12"/>
  <c r="J6" i="12" s="1"/>
  <c r="I7" i="12"/>
  <c r="J7" i="12" s="1"/>
  <c r="I8" i="12"/>
  <c r="J8" i="12" s="1"/>
  <c r="I9" i="12"/>
  <c r="J9" i="12" s="1"/>
  <c r="I10" i="12"/>
  <c r="J10" i="12" s="1"/>
  <c r="I11" i="12"/>
  <c r="J11" i="12" s="1"/>
  <c r="I12" i="12"/>
  <c r="J12" i="12" s="1"/>
  <c r="I13" i="12"/>
  <c r="J13" i="12" s="1"/>
  <c r="I14" i="12"/>
  <c r="J14" i="12" s="1"/>
  <c r="I15" i="12"/>
  <c r="J15" i="12" s="1"/>
  <c r="I16" i="12"/>
  <c r="J16" i="12" s="1"/>
  <c r="I17" i="12"/>
  <c r="J17" i="12" s="1"/>
  <c r="I18" i="12"/>
  <c r="J18" i="12" s="1"/>
  <c r="I19" i="12"/>
  <c r="J19" i="12" s="1"/>
  <c r="I20" i="12"/>
  <c r="J20" i="12" s="1"/>
  <c r="I21" i="12"/>
  <c r="J21" i="12" s="1"/>
  <c r="I22" i="12"/>
  <c r="J22" i="12" s="1"/>
  <c r="I23" i="12"/>
  <c r="J23" i="12" s="1"/>
  <c r="I24" i="12"/>
  <c r="J24" i="12" s="1"/>
  <c r="I25" i="12"/>
  <c r="J25" i="12" s="1"/>
  <c r="I26" i="12"/>
  <c r="J26" i="12" s="1"/>
  <c r="I27" i="12"/>
  <c r="J27" i="12" s="1"/>
  <c r="I28" i="12"/>
  <c r="J28" i="12" s="1"/>
  <c r="I29" i="12"/>
  <c r="J29" i="12" s="1"/>
  <c r="I30" i="12"/>
  <c r="J30" i="12" s="1"/>
  <c r="I31" i="12"/>
  <c r="J31" i="12" s="1"/>
  <c r="I32" i="12"/>
  <c r="J32" i="12" s="1"/>
  <c r="I33" i="12"/>
  <c r="J33" i="12" s="1"/>
  <c r="I34" i="12"/>
  <c r="J34" i="12" s="1"/>
  <c r="I35" i="12"/>
  <c r="J35" i="12" s="1"/>
  <c r="I36" i="12"/>
  <c r="J36" i="12" s="1"/>
  <c r="I37" i="12"/>
  <c r="J37" i="12" s="1"/>
  <c r="I38" i="12"/>
  <c r="J38" i="12" s="1"/>
  <c r="I39" i="12"/>
  <c r="J39" i="12" s="1"/>
  <c r="I40" i="12"/>
  <c r="J40" i="12" s="1"/>
  <c r="I41" i="12"/>
  <c r="J41" i="12" s="1"/>
  <c r="I42" i="12"/>
  <c r="J42" i="12" s="1"/>
  <c r="I43" i="12"/>
  <c r="J43" i="12" s="1"/>
  <c r="I44" i="12"/>
  <c r="J44" i="12" s="1"/>
  <c r="I45" i="12"/>
  <c r="J45" i="12" s="1"/>
  <c r="I46" i="12"/>
  <c r="J46" i="12" s="1"/>
  <c r="I47" i="12"/>
  <c r="J47" i="12" s="1"/>
  <c r="I48" i="12"/>
  <c r="J48" i="12" s="1"/>
  <c r="I49" i="12"/>
  <c r="J49" i="12" s="1"/>
  <c r="I50" i="12"/>
  <c r="J50" i="12" s="1"/>
  <c r="I51" i="12"/>
  <c r="J51" i="12" s="1"/>
  <c r="I52" i="12"/>
  <c r="J52" i="12" s="1"/>
  <c r="I53" i="12"/>
  <c r="J53" i="12" s="1"/>
  <c r="I54" i="12"/>
  <c r="J54" i="12" s="1"/>
  <c r="I55" i="12"/>
  <c r="J55" i="12" s="1"/>
  <c r="I56" i="12"/>
  <c r="J56" i="12" s="1"/>
  <c r="I57" i="12"/>
  <c r="J57" i="12" s="1"/>
  <c r="I58" i="12"/>
  <c r="J58" i="12" s="1"/>
  <c r="I59" i="12"/>
  <c r="J59" i="12" s="1"/>
  <c r="I60" i="12"/>
  <c r="J60" i="12" s="1"/>
  <c r="I61" i="12"/>
  <c r="J61" i="12" s="1"/>
  <c r="I62" i="12"/>
  <c r="J62" i="12" s="1"/>
  <c r="I63" i="12"/>
  <c r="J63" i="12" s="1"/>
  <c r="I64" i="12"/>
  <c r="J64" i="12" s="1"/>
  <c r="I65" i="12"/>
  <c r="J65" i="12" s="1"/>
  <c r="I66" i="12"/>
  <c r="J66" i="12" s="1"/>
  <c r="I67" i="12"/>
  <c r="J67" i="12" s="1"/>
  <c r="I68" i="12"/>
  <c r="J68" i="12" s="1"/>
  <c r="I69" i="12"/>
  <c r="J69" i="12" s="1"/>
  <c r="I70" i="12"/>
  <c r="J70" i="12" s="1"/>
  <c r="I71" i="12"/>
  <c r="J71" i="12" s="1"/>
  <c r="I72" i="12"/>
  <c r="J72" i="12" s="1"/>
  <c r="I73" i="12"/>
  <c r="J73" i="12" s="1"/>
  <c r="I74" i="12"/>
  <c r="J74" i="12" s="1"/>
  <c r="I75" i="12"/>
  <c r="J75" i="12" s="1"/>
  <c r="I76" i="12"/>
  <c r="J76" i="12" s="1"/>
  <c r="I77" i="12"/>
  <c r="J77" i="12" s="1"/>
  <c r="I78" i="12"/>
  <c r="J78" i="12" s="1"/>
  <c r="I79" i="12"/>
  <c r="J79" i="12" s="1"/>
  <c r="I80" i="12"/>
  <c r="J80" i="12" s="1"/>
  <c r="I81" i="12"/>
  <c r="J81" i="12" s="1"/>
  <c r="I82" i="12"/>
  <c r="J82" i="12" s="1"/>
  <c r="I83" i="12"/>
  <c r="J83" i="12" s="1"/>
  <c r="I84" i="12"/>
  <c r="J84" i="12" s="1"/>
  <c r="I85" i="12"/>
  <c r="J85" i="12" s="1"/>
  <c r="I86" i="12"/>
  <c r="J86" i="12" s="1"/>
  <c r="I87" i="12"/>
  <c r="J87" i="12" s="1"/>
  <c r="I88" i="12"/>
  <c r="J88" i="12" s="1"/>
  <c r="I89" i="12"/>
  <c r="J89" i="12" s="1"/>
  <c r="I90" i="12"/>
  <c r="J90" i="12" s="1"/>
  <c r="I91" i="12"/>
  <c r="J91" i="12" s="1"/>
  <c r="I92" i="12"/>
  <c r="J92" i="12" s="1"/>
  <c r="I93" i="12"/>
  <c r="J93" i="12" s="1"/>
  <c r="I94" i="12"/>
  <c r="J94" i="12" s="1"/>
  <c r="I95" i="12"/>
  <c r="J95" i="12" s="1"/>
  <c r="I96" i="12"/>
  <c r="J96" i="12" s="1"/>
  <c r="I97" i="12"/>
  <c r="J97" i="12" s="1"/>
  <c r="I98" i="12"/>
  <c r="J98" i="12" s="1"/>
  <c r="I99" i="12"/>
  <c r="J99" i="12" s="1"/>
  <c r="I100" i="12"/>
  <c r="J100" i="12" s="1"/>
  <c r="I101" i="12"/>
  <c r="J101" i="12" s="1"/>
  <c r="I102" i="12"/>
  <c r="J102" i="12" s="1"/>
  <c r="I103" i="12"/>
  <c r="J103" i="12" s="1"/>
  <c r="I104" i="12"/>
  <c r="J104" i="12" s="1"/>
  <c r="I105" i="12"/>
  <c r="J105" i="12" s="1"/>
  <c r="I106" i="12"/>
  <c r="J106" i="12" s="1"/>
  <c r="I107" i="12"/>
  <c r="J107" i="12" s="1"/>
  <c r="I108" i="12"/>
  <c r="J108" i="12" s="1"/>
  <c r="I109" i="12"/>
  <c r="J109" i="12" s="1"/>
  <c r="I110" i="12"/>
  <c r="J110" i="12" s="1"/>
  <c r="I111" i="12"/>
  <c r="J111" i="12" s="1"/>
  <c r="I112" i="12"/>
  <c r="J112" i="12" s="1"/>
  <c r="I113" i="12"/>
  <c r="J113" i="12" s="1"/>
  <c r="I114" i="12"/>
  <c r="J114" i="12" s="1"/>
  <c r="I115" i="12"/>
  <c r="J115" i="12" s="1"/>
  <c r="I116" i="12"/>
  <c r="J116" i="12" s="1"/>
  <c r="I117" i="12"/>
  <c r="J117" i="12" s="1"/>
  <c r="I118" i="12"/>
  <c r="J118" i="12" s="1"/>
  <c r="I119" i="12"/>
  <c r="J119" i="12" s="1"/>
  <c r="I120" i="12"/>
  <c r="J120" i="12" s="1"/>
  <c r="I121" i="12"/>
  <c r="J121" i="12" s="1"/>
  <c r="I122" i="12"/>
  <c r="J122" i="12" s="1"/>
  <c r="I123" i="12"/>
  <c r="J123" i="12" s="1"/>
  <c r="I124" i="12"/>
  <c r="J124" i="12" s="1"/>
  <c r="I125" i="12"/>
  <c r="J125" i="12" s="1"/>
  <c r="I126" i="12"/>
  <c r="J126" i="12" s="1"/>
  <c r="I127" i="12"/>
  <c r="J127" i="12" s="1"/>
  <c r="I128" i="12"/>
  <c r="J128" i="12" s="1"/>
  <c r="I129" i="12"/>
  <c r="J129" i="12" s="1"/>
  <c r="I130" i="12"/>
  <c r="J130" i="12" s="1"/>
  <c r="I131" i="12"/>
  <c r="J131" i="12" s="1"/>
  <c r="I132" i="12"/>
  <c r="J132" i="12" s="1"/>
  <c r="I133" i="12"/>
  <c r="J133" i="12" s="1"/>
  <c r="I134" i="12"/>
  <c r="J134" i="12" s="1"/>
  <c r="I135" i="12"/>
  <c r="J135" i="12" s="1"/>
  <c r="I136" i="12"/>
  <c r="J136" i="12" s="1"/>
  <c r="I137" i="12"/>
  <c r="J137" i="12" s="1"/>
  <c r="I138" i="12"/>
  <c r="J138" i="12" s="1"/>
  <c r="I139" i="12"/>
  <c r="J139" i="12" s="1"/>
  <c r="I140" i="12"/>
  <c r="J140" i="12" s="1"/>
  <c r="I141" i="12"/>
  <c r="J141" i="12" s="1"/>
  <c r="I142" i="12"/>
  <c r="J142" i="12" s="1"/>
  <c r="I143" i="12"/>
  <c r="J143" i="12" s="1"/>
  <c r="I144" i="12"/>
  <c r="J144" i="12" s="1"/>
  <c r="I145" i="12"/>
  <c r="J145" i="12" s="1"/>
  <c r="I146" i="12"/>
  <c r="J146" i="12" s="1"/>
  <c r="I147" i="12"/>
  <c r="J147" i="12" s="1"/>
  <c r="I148" i="12"/>
  <c r="J148" i="12" s="1"/>
  <c r="I149" i="12"/>
  <c r="J149" i="12" s="1"/>
  <c r="I150" i="12"/>
  <c r="J150" i="12" s="1"/>
  <c r="I151" i="12"/>
  <c r="J151" i="12" s="1"/>
  <c r="I152" i="12"/>
  <c r="J152" i="12" s="1"/>
  <c r="I153" i="12"/>
  <c r="J153" i="12" s="1"/>
  <c r="I154" i="12"/>
  <c r="J154" i="12" s="1"/>
  <c r="I155" i="12"/>
  <c r="J155" i="12" s="1"/>
  <c r="I156" i="12"/>
  <c r="J156" i="12" s="1"/>
  <c r="I157" i="12"/>
  <c r="J157" i="12" s="1"/>
  <c r="I158" i="12"/>
  <c r="J158" i="12" s="1"/>
  <c r="I159" i="12"/>
  <c r="J159" i="12" s="1"/>
  <c r="I160" i="12"/>
  <c r="J160" i="12" s="1"/>
  <c r="I161" i="12"/>
  <c r="J161" i="12" s="1"/>
  <c r="I162" i="12"/>
  <c r="J162" i="12" s="1"/>
  <c r="I163" i="12"/>
  <c r="J163" i="12" s="1"/>
  <c r="I164" i="12"/>
  <c r="J164" i="12" s="1"/>
  <c r="I165" i="12"/>
  <c r="J165" i="12" s="1"/>
  <c r="I166" i="12"/>
  <c r="J166" i="12" s="1"/>
  <c r="I167" i="12"/>
  <c r="J167" i="12" s="1"/>
  <c r="I168" i="12"/>
  <c r="J168" i="12" s="1"/>
  <c r="I169" i="12"/>
  <c r="J169" i="12" s="1"/>
  <c r="I170" i="12"/>
  <c r="J170" i="12" s="1"/>
  <c r="I171" i="12"/>
  <c r="J171" i="12" s="1"/>
  <c r="I172" i="12"/>
  <c r="J172" i="12" s="1"/>
  <c r="I173" i="12"/>
  <c r="J173" i="12" s="1"/>
  <c r="I174" i="12"/>
  <c r="J174" i="12" s="1"/>
  <c r="I175" i="12"/>
  <c r="J175" i="12" s="1"/>
  <c r="I176" i="12"/>
  <c r="J176" i="12" s="1"/>
  <c r="I177" i="12"/>
  <c r="J177" i="12" s="1"/>
  <c r="I178" i="12"/>
  <c r="J178" i="12" s="1"/>
  <c r="I179" i="12"/>
  <c r="J179" i="12" s="1"/>
  <c r="I180" i="12"/>
  <c r="J180" i="12" s="1"/>
  <c r="I181" i="12"/>
  <c r="J181" i="12" s="1"/>
  <c r="I182" i="12"/>
  <c r="J182" i="12" s="1"/>
  <c r="I183" i="12"/>
  <c r="J183" i="12" s="1"/>
  <c r="I184" i="12"/>
  <c r="J184" i="12" s="1"/>
  <c r="I185" i="12"/>
  <c r="J185" i="12" s="1"/>
  <c r="I186" i="12"/>
  <c r="J186" i="12" s="1"/>
  <c r="I187" i="12"/>
  <c r="J187" i="12" s="1"/>
  <c r="I188" i="12"/>
  <c r="J188" i="12" s="1"/>
  <c r="I189" i="12"/>
  <c r="J189" i="12" s="1"/>
  <c r="I190" i="12"/>
  <c r="J190" i="12" s="1"/>
  <c r="I191" i="12"/>
  <c r="J191" i="12" s="1"/>
  <c r="I192" i="12"/>
  <c r="J192" i="12" s="1"/>
  <c r="I193" i="12"/>
  <c r="J193" i="12" s="1"/>
  <c r="I194" i="12"/>
  <c r="J194" i="12" s="1"/>
  <c r="I195" i="12"/>
  <c r="J195" i="12" s="1"/>
  <c r="I196" i="12"/>
  <c r="J196" i="12" s="1"/>
  <c r="I197" i="12"/>
  <c r="J197" i="12" s="1"/>
  <c r="I198" i="12"/>
  <c r="J198" i="12" s="1"/>
  <c r="I199" i="12"/>
  <c r="J199" i="12" s="1"/>
  <c r="I200" i="12"/>
  <c r="J200" i="12" s="1"/>
  <c r="I201" i="12"/>
  <c r="J201" i="12" s="1"/>
  <c r="I202" i="12"/>
  <c r="J202" i="12" s="1"/>
  <c r="I203" i="12"/>
  <c r="J203" i="12" s="1"/>
  <c r="I204" i="12"/>
  <c r="J204" i="12" s="1"/>
  <c r="I205" i="12"/>
  <c r="J205" i="12" s="1"/>
  <c r="I206" i="12"/>
  <c r="J206" i="12" s="1"/>
  <c r="I207" i="12"/>
  <c r="J207" i="12" s="1"/>
  <c r="I208" i="12"/>
  <c r="J208" i="12" s="1"/>
  <c r="I209" i="12"/>
  <c r="J209" i="12" s="1"/>
  <c r="I210" i="12"/>
  <c r="J210" i="12" s="1"/>
  <c r="I211" i="12"/>
  <c r="J211" i="12" s="1"/>
  <c r="I212" i="12"/>
  <c r="J212" i="12" s="1"/>
  <c r="I213" i="12"/>
  <c r="J213" i="12" s="1"/>
  <c r="I214" i="12"/>
  <c r="J214" i="12" s="1"/>
  <c r="I215" i="12"/>
  <c r="J215" i="12" s="1"/>
  <c r="I216" i="12"/>
  <c r="J216" i="12" s="1"/>
  <c r="I217" i="12"/>
  <c r="J217" i="12" s="1"/>
  <c r="I218" i="12"/>
  <c r="J218" i="12" s="1"/>
  <c r="I219" i="12"/>
  <c r="J219" i="12" s="1"/>
  <c r="I220" i="12"/>
  <c r="J220" i="12" s="1"/>
  <c r="I221" i="12"/>
  <c r="J221" i="12" s="1"/>
  <c r="I222" i="12"/>
  <c r="J222" i="12" s="1"/>
  <c r="I223" i="12"/>
  <c r="J223" i="12" s="1"/>
  <c r="I224" i="12"/>
  <c r="J224" i="12" s="1"/>
  <c r="I225" i="12"/>
  <c r="J225" i="12" s="1"/>
  <c r="I226" i="12"/>
  <c r="J226" i="12" s="1"/>
  <c r="I227" i="12"/>
  <c r="J227" i="12" s="1"/>
  <c r="I228" i="12"/>
  <c r="J228" i="12" s="1"/>
  <c r="I229" i="12"/>
  <c r="J229" i="12" s="1"/>
  <c r="I230" i="12"/>
  <c r="J230" i="12" s="1"/>
  <c r="I231" i="12"/>
  <c r="J231" i="12" s="1"/>
  <c r="I232" i="12"/>
  <c r="J232" i="12" s="1"/>
  <c r="I233" i="12"/>
  <c r="J233" i="12" s="1"/>
  <c r="I234" i="12"/>
  <c r="J234" i="12" s="1"/>
  <c r="I235" i="12"/>
  <c r="J235" i="12" s="1"/>
  <c r="I236" i="12"/>
  <c r="J236" i="12" s="1"/>
  <c r="I237" i="12"/>
  <c r="J237" i="12" s="1"/>
  <c r="I238" i="12"/>
  <c r="J238" i="12" s="1"/>
  <c r="I239" i="12"/>
  <c r="J239" i="12" s="1"/>
  <c r="I240" i="12"/>
  <c r="J240" i="12" s="1"/>
  <c r="I241" i="12"/>
  <c r="J241" i="12" s="1"/>
  <c r="I242" i="12"/>
  <c r="J242" i="12" s="1"/>
  <c r="I243" i="12"/>
  <c r="J243" i="12" s="1"/>
  <c r="I244" i="12"/>
  <c r="J244" i="12" s="1"/>
  <c r="I245" i="12"/>
  <c r="J245" i="12" s="1"/>
  <c r="I246" i="12"/>
  <c r="J246" i="12" s="1"/>
  <c r="I247" i="12"/>
  <c r="J247" i="12" s="1"/>
  <c r="I248" i="12"/>
  <c r="J248" i="12" s="1"/>
  <c r="I249" i="12"/>
  <c r="J249" i="12" s="1"/>
  <c r="I250" i="12"/>
  <c r="J250" i="12" s="1"/>
  <c r="G4" i="11"/>
  <c r="H4" i="11" s="1"/>
  <c r="G5" i="11"/>
  <c r="H5" i="1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/>
  <c r="G132" i="11"/>
  <c r="H132" i="11" s="1"/>
  <c r="G133" i="11"/>
  <c r="H133" i="11" s="1"/>
  <c r="G134" i="11"/>
  <c r="H134" i="11" s="1"/>
  <c r="G135" i="11"/>
  <c r="H135" i="11" s="1"/>
  <c r="G136" i="11"/>
  <c r="H136" i="11" s="1"/>
  <c r="G137" i="11"/>
  <c r="H137" i="11"/>
  <c r="G138" i="11"/>
  <c r="H138" i="11" s="1"/>
  <c r="G139" i="11"/>
  <c r="H139" i="11" s="1"/>
  <c r="G140" i="11"/>
  <c r="H140" i="11" s="1"/>
  <c r="G141" i="11"/>
  <c r="H141" i="11" s="1"/>
  <c r="G142" i="11"/>
  <c r="H142" i="11" s="1"/>
  <c r="G143" i="11"/>
  <c r="H143" i="11"/>
  <c r="G144" i="11"/>
  <c r="H144" i="11" s="1"/>
  <c r="G145" i="11"/>
  <c r="H145" i="11" s="1"/>
  <c r="G146" i="11"/>
  <c r="H146" i="11" s="1"/>
  <c r="G147" i="11"/>
  <c r="H147" i="11" s="1"/>
  <c r="G148" i="11"/>
  <c r="H148" i="11" s="1"/>
  <c r="G149" i="11"/>
  <c r="H149" i="11"/>
  <c r="G150" i="11"/>
  <c r="H150" i="11" s="1"/>
  <c r="G151" i="11"/>
  <c r="H151" i="11" s="1"/>
  <c r="G152" i="11"/>
  <c r="H152" i="11" s="1"/>
  <c r="G153" i="11"/>
  <c r="H153" i="11" s="1"/>
  <c r="G154" i="11"/>
  <c r="H154" i="11" s="1"/>
  <c r="G155" i="11"/>
  <c r="H155" i="11"/>
  <c r="G156" i="11"/>
  <c r="H156" i="11" s="1"/>
  <c r="G157" i="11"/>
  <c r="H157" i="11" s="1"/>
  <c r="G158" i="11"/>
  <c r="H158" i="11" s="1"/>
  <c r="G159" i="11"/>
  <c r="H159" i="11" s="1"/>
  <c r="G160" i="11"/>
  <c r="H160" i="11" s="1"/>
  <c r="G161" i="11"/>
  <c r="H161" i="11"/>
  <c r="G162" i="11"/>
  <c r="H162" i="11" s="1"/>
  <c r="G163" i="11"/>
  <c r="H163" i="11" s="1"/>
  <c r="G164" i="11"/>
  <c r="H164" i="11" s="1"/>
  <c r="G165" i="11"/>
  <c r="H165" i="11" s="1"/>
  <c r="G166" i="11"/>
  <c r="H166" i="11" s="1"/>
  <c r="G167" i="11"/>
  <c r="H167" i="11"/>
  <c r="G168" i="11"/>
  <c r="H168" i="11" s="1"/>
  <c r="G169" i="11"/>
  <c r="H169" i="11" s="1"/>
  <c r="G170" i="11"/>
  <c r="H170" i="11" s="1"/>
  <c r="G171" i="11"/>
  <c r="H171" i="11" s="1"/>
  <c r="G172" i="11"/>
  <c r="H172" i="11" s="1"/>
  <c r="G173" i="11"/>
  <c r="H173" i="11"/>
  <c r="G174" i="11"/>
  <c r="H174" i="11" s="1"/>
  <c r="G175" i="11"/>
  <c r="H175" i="11" s="1"/>
  <c r="G176" i="11"/>
  <c r="H176" i="11" s="1"/>
  <c r="G177" i="11"/>
  <c r="H177" i="11" s="1"/>
  <c r="G178" i="11"/>
  <c r="H178" i="11" s="1"/>
  <c r="G179" i="11"/>
  <c r="H179" i="11"/>
  <c r="G180" i="11"/>
  <c r="H180" i="11" s="1"/>
  <c r="G181" i="11"/>
  <c r="H181" i="11" s="1"/>
  <c r="G182" i="11"/>
  <c r="H182" i="11" s="1"/>
  <c r="G183" i="11"/>
  <c r="H183" i="11" s="1"/>
  <c r="G184" i="11"/>
  <c r="H184" i="11" s="1"/>
  <c r="G185" i="11"/>
  <c r="H185" i="11"/>
  <c r="G186" i="11"/>
  <c r="H186" i="11" s="1"/>
  <c r="G187" i="11"/>
  <c r="H187" i="11" s="1"/>
  <c r="G188" i="11"/>
  <c r="H188" i="11" s="1"/>
  <c r="G189" i="11"/>
  <c r="H189" i="11" s="1"/>
  <c r="G190" i="11"/>
  <c r="H190" i="11" s="1"/>
  <c r="G191" i="11"/>
  <c r="H191" i="11"/>
  <c r="G192" i="11"/>
  <c r="H192" i="11" s="1"/>
  <c r="G193" i="11"/>
  <c r="H193" i="11" s="1"/>
  <c r="G194" i="11"/>
  <c r="H194" i="11" s="1"/>
  <c r="G195" i="11"/>
  <c r="H195" i="11" s="1"/>
  <c r="G196" i="11"/>
  <c r="H196" i="11" s="1"/>
  <c r="G197" i="11"/>
  <c r="H197" i="11"/>
  <c r="G198" i="11"/>
  <c r="H198" i="11" s="1"/>
  <c r="G199" i="11"/>
  <c r="H199" i="11" s="1"/>
  <c r="G200" i="11"/>
  <c r="H200" i="11" s="1"/>
  <c r="G201" i="11"/>
  <c r="H201" i="11" s="1"/>
  <c r="G202" i="11"/>
  <c r="H202" i="11" s="1"/>
  <c r="G203" i="11"/>
  <c r="H203" i="11"/>
  <c r="G204" i="11"/>
  <c r="H204" i="11" s="1"/>
  <c r="G205" i="11"/>
  <c r="H205" i="11"/>
  <c r="G206" i="11"/>
  <c r="H206" i="11" s="1"/>
  <c r="G207" i="11"/>
  <c r="H207" i="11" s="1"/>
  <c r="G208" i="11"/>
  <c r="H208" i="11" s="1"/>
  <c r="G209" i="11"/>
  <c r="H209" i="11"/>
  <c r="G210" i="11"/>
  <c r="H210" i="11" s="1"/>
  <c r="G211" i="11"/>
  <c r="H211" i="11" s="1"/>
  <c r="G212" i="11"/>
  <c r="H212" i="11"/>
  <c r="G213" i="11"/>
  <c r="H213" i="11" s="1"/>
  <c r="G214" i="11"/>
  <c r="H214" i="11" s="1"/>
  <c r="G215" i="11"/>
  <c r="H215" i="11"/>
  <c r="G216" i="11"/>
  <c r="H216" i="11" s="1"/>
  <c r="G217" i="11"/>
  <c r="H217" i="11" s="1"/>
  <c r="G218" i="11"/>
  <c r="H218" i="11" s="1"/>
  <c r="G219" i="11"/>
  <c r="H219" i="11"/>
  <c r="G220" i="11"/>
  <c r="H220" i="11" s="1"/>
  <c r="G221" i="11"/>
  <c r="H221" i="11"/>
  <c r="G222" i="11"/>
  <c r="H222" i="11" s="1"/>
  <c r="G223" i="11"/>
  <c r="H223" i="11" s="1"/>
  <c r="G224" i="11"/>
  <c r="H224" i="11" s="1"/>
  <c r="G225" i="11"/>
  <c r="H225" i="11" s="1"/>
  <c r="G226" i="11"/>
  <c r="H226" i="11" s="1"/>
  <c r="G227" i="11"/>
  <c r="H227" i="11" s="1"/>
  <c r="G228" i="11"/>
  <c r="H228" i="11" s="1"/>
  <c r="G229" i="11"/>
  <c r="H229" i="11"/>
  <c r="G230" i="11"/>
  <c r="H230" i="11" s="1"/>
  <c r="G231" i="11"/>
  <c r="H231" i="11" s="1"/>
  <c r="G232" i="11"/>
  <c r="H232" i="11" s="1"/>
  <c r="G233" i="11"/>
  <c r="H233" i="11"/>
  <c r="G234" i="11"/>
  <c r="H234" i="11" s="1"/>
  <c r="G235" i="11"/>
  <c r="H235" i="11" s="1"/>
  <c r="G236" i="11"/>
  <c r="H236" i="11"/>
  <c r="G237" i="11"/>
  <c r="H237" i="11" s="1"/>
  <c r="G238" i="11"/>
  <c r="H238" i="11" s="1"/>
  <c r="G239" i="11"/>
  <c r="H239" i="11"/>
  <c r="G240" i="11"/>
  <c r="H240" i="11" s="1"/>
  <c r="G241" i="11"/>
  <c r="H241" i="11" s="1"/>
  <c r="G242" i="11"/>
  <c r="H242" i="11" s="1"/>
  <c r="G243" i="11"/>
  <c r="H243" i="11"/>
  <c r="G244" i="11"/>
  <c r="H244" i="11" s="1"/>
  <c r="G245" i="11"/>
  <c r="H245" i="11"/>
  <c r="G246" i="11"/>
  <c r="H246" i="11" s="1"/>
  <c r="G247" i="11"/>
  <c r="H247" i="11" s="1"/>
  <c r="G248" i="11"/>
  <c r="H248" i="11" s="1"/>
  <c r="G249" i="11"/>
  <c r="H249" i="11" s="1"/>
  <c r="G250" i="11"/>
  <c r="H250" i="11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F31" i="19" s="1"/>
  <c r="M30" i="19" s="1"/>
  <c r="H11" i="10"/>
  <c r="I11" i="10" s="1"/>
  <c r="H12" i="10"/>
  <c r="I12" i="10" s="1"/>
  <c r="H13" i="10"/>
  <c r="I13" i="10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/>
  <c r="H21" i="10"/>
  <c r="I21" i="10"/>
  <c r="H22" i="10"/>
  <c r="I22" i="10" s="1"/>
  <c r="H23" i="10"/>
  <c r="I23" i="10" s="1"/>
  <c r="H24" i="10"/>
  <c r="I24" i="10" s="1"/>
  <c r="H25" i="10"/>
  <c r="I25" i="10"/>
  <c r="H26" i="10"/>
  <c r="I26" i="10"/>
  <c r="H27" i="10"/>
  <c r="I27" i="10"/>
  <c r="H28" i="10"/>
  <c r="I28" i="10" s="1"/>
  <c r="H29" i="10"/>
  <c r="I29" i="10" s="1"/>
  <c r="H30" i="10"/>
  <c r="I30" i="10" s="1"/>
  <c r="H31" i="10"/>
  <c r="I31" i="10" s="1"/>
  <c r="H32" i="10"/>
  <c r="I32" i="10"/>
  <c r="H33" i="10"/>
  <c r="I33" i="10" s="1"/>
  <c r="H34" i="10"/>
  <c r="I34" i="10" s="1"/>
  <c r="H35" i="10"/>
  <c r="I35" i="10" s="1"/>
  <c r="H36" i="10"/>
  <c r="I36" i="10" s="1"/>
  <c r="H37" i="10"/>
  <c r="I37" i="10"/>
  <c r="H38" i="10"/>
  <c r="I38" i="10" s="1"/>
  <c r="H39" i="10"/>
  <c r="I39" i="10"/>
  <c r="H40" i="10"/>
  <c r="I40" i="10" s="1"/>
  <c r="H41" i="10"/>
  <c r="I41" i="10" s="1"/>
  <c r="H42" i="10"/>
  <c r="I42" i="10" s="1"/>
  <c r="H43" i="10"/>
  <c r="I43" i="10" s="1"/>
  <c r="H44" i="10"/>
  <c r="I44" i="10"/>
  <c r="H45" i="10"/>
  <c r="I45" i="10" s="1"/>
  <c r="H46" i="10"/>
  <c r="I46" i="10" s="1"/>
  <c r="H47" i="10"/>
  <c r="I47" i="10" s="1"/>
  <c r="H48" i="10"/>
  <c r="I48" i="10" s="1"/>
  <c r="H49" i="10"/>
  <c r="I49" i="10"/>
  <c r="H50" i="10"/>
  <c r="I50" i="10" s="1"/>
  <c r="H51" i="10"/>
  <c r="I51" i="10"/>
  <c r="H52" i="10"/>
  <c r="I52" i="10" s="1"/>
  <c r="H53" i="10"/>
  <c r="I53" i="10" s="1"/>
  <c r="H54" i="10"/>
  <c r="I54" i="10" s="1"/>
  <c r="H55" i="10"/>
  <c r="I55" i="10" s="1"/>
  <c r="H56" i="10"/>
  <c r="I56" i="10"/>
  <c r="H57" i="10"/>
  <c r="I57" i="10" s="1"/>
  <c r="H58" i="10"/>
  <c r="I58" i="10" s="1"/>
  <c r="H59" i="10"/>
  <c r="I59" i="10"/>
  <c r="H60" i="10"/>
  <c r="I60" i="10" s="1"/>
  <c r="H61" i="10"/>
  <c r="I61" i="10"/>
  <c r="H62" i="10"/>
  <c r="I62" i="10" s="1"/>
  <c r="H63" i="10"/>
  <c r="I63" i="10"/>
  <c r="H64" i="10"/>
  <c r="I64" i="10" s="1"/>
  <c r="H65" i="10"/>
  <c r="I65" i="10"/>
  <c r="H66" i="10"/>
  <c r="I66" i="10" s="1"/>
  <c r="H67" i="10"/>
  <c r="I67" i="10" s="1"/>
  <c r="H68" i="10"/>
  <c r="I68" i="10"/>
  <c r="H69" i="10"/>
  <c r="I69" i="10" s="1"/>
  <c r="H70" i="10"/>
  <c r="I70" i="10" s="1"/>
  <c r="H71" i="10"/>
  <c r="I71" i="10"/>
  <c r="H72" i="10"/>
  <c r="I72" i="10" s="1"/>
  <c r="H73" i="10"/>
  <c r="I73" i="10"/>
  <c r="H74" i="10"/>
  <c r="I74" i="10" s="1"/>
  <c r="H75" i="10"/>
  <c r="I75" i="10" s="1"/>
  <c r="H76" i="10"/>
  <c r="I76" i="10" s="1"/>
  <c r="H77" i="10"/>
  <c r="I77" i="10"/>
  <c r="H78" i="10"/>
  <c r="I78" i="10" s="1"/>
  <c r="H79" i="10"/>
  <c r="I79" i="10" s="1"/>
  <c r="H80" i="10"/>
  <c r="I80" i="10"/>
  <c r="H81" i="10"/>
  <c r="I81" i="10" s="1"/>
  <c r="H82" i="10"/>
  <c r="I82" i="10" s="1"/>
  <c r="H83" i="10"/>
  <c r="I83" i="10"/>
  <c r="H84" i="10"/>
  <c r="I84" i="10" s="1"/>
  <c r="H85" i="10"/>
  <c r="I85" i="10" s="1"/>
  <c r="H86" i="10"/>
  <c r="I86" i="10" s="1"/>
  <c r="H87" i="10"/>
  <c r="I87" i="10" s="1"/>
  <c r="H88" i="10"/>
  <c r="I88" i="10" s="1"/>
  <c r="H89" i="10"/>
  <c r="I89" i="10"/>
  <c r="H90" i="10"/>
  <c r="I90" i="10" s="1"/>
  <c r="H91" i="10"/>
  <c r="I91" i="10" s="1"/>
  <c r="H92" i="10"/>
  <c r="I92" i="10"/>
  <c r="H93" i="10"/>
  <c r="I93" i="10" s="1"/>
  <c r="H94" i="10"/>
  <c r="I94" i="10" s="1"/>
  <c r="H95" i="10"/>
  <c r="I95" i="10"/>
  <c r="H96" i="10"/>
  <c r="I96" i="10" s="1"/>
  <c r="H97" i="10"/>
  <c r="I97" i="10" s="1"/>
  <c r="H98" i="10"/>
  <c r="I98" i="10" s="1"/>
  <c r="H99" i="10"/>
  <c r="I99" i="10" s="1"/>
  <c r="H100" i="10"/>
  <c r="I100" i="10" s="1"/>
  <c r="H101" i="10"/>
  <c r="I101" i="10"/>
  <c r="H102" i="10"/>
  <c r="I102" i="10" s="1"/>
  <c r="H103" i="10"/>
  <c r="I103" i="10" s="1"/>
  <c r="H104" i="10"/>
  <c r="I104" i="10" s="1"/>
  <c r="H105" i="10"/>
  <c r="I105" i="10" s="1"/>
  <c r="H106" i="10"/>
  <c r="I106" i="10" s="1"/>
  <c r="H107" i="10"/>
  <c r="I107" i="10"/>
  <c r="H108" i="10"/>
  <c r="I108" i="10" s="1"/>
  <c r="H109" i="10"/>
  <c r="I109" i="10" s="1"/>
  <c r="H110" i="10"/>
  <c r="I110" i="10" s="1"/>
  <c r="H111" i="10"/>
  <c r="I111" i="10" s="1"/>
  <c r="H112" i="10"/>
  <c r="I112" i="10" s="1"/>
  <c r="H113" i="10"/>
  <c r="I113" i="10"/>
  <c r="H114" i="10"/>
  <c r="I114" i="10" s="1"/>
  <c r="H115" i="10"/>
  <c r="I115" i="10" s="1"/>
  <c r="H116" i="10"/>
  <c r="I116" i="10" s="1"/>
  <c r="H117" i="10"/>
  <c r="I117" i="10" s="1"/>
  <c r="H118" i="10"/>
  <c r="I118" i="10" s="1"/>
  <c r="H119" i="10"/>
  <c r="I119" i="10"/>
  <c r="H120" i="10"/>
  <c r="I120" i="10" s="1"/>
  <c r="H121" i="10"/>
  <c r="I121" i="10" s="1"/>
  <c r="H122" i="10"/>
  <c r="I122" i="10" s="1"/>
  <c r="H123" i="10"/>
  <c r="I123" i="10" s="1"/>
  <c r="H124" i="10"/>
  <c r="I124" i="10" s="1"/>
  <c r="H125" i="10"/>
  <c r="I125" i="10"/>
  <c r="H126" i="10"/>
  <c r="I126" i="10" s="1"/>
  <c r="H127" i="10"/>
  <c r="I127" i="10" s="1"/>
  <c r="H128" i="10"/>
  <c r="I128" i="10" s="1"/>
  <c r="H129" i="10"/>
  <c r="I129" i="10" s="1"/>
  <c r="H130" i="10"/>
  <c r="I130" i="10" s="1"/>
  <c r="H131" i="10"/>
  <c r="I131" i="10"/>
  <c r="H132" i="10"/>
  <c r="I132" i="10" s="1"/>
  <c r="H133" i="10"/>
  <c r="I133" i="10" s="1"/>
  <c r="H134" i="10"/>
  <c r="I134" i="10" s="1"/>
  <c r="H135" i="10"/>
  <c r="I135" i="10" s="1"/>
  <c r="H136" i="10"/>
  <c r="I136" i="10" s="1"/>
  <c r="H137" i="10"/>
  <c r="I137" i="10"/>
  <c r="H138" i="10"/>
  <c r="I138" i="10" s="1"/>
  <c r="H139" i="10"/>
  <c r="I139" i="10" s="1"/>
  <c r="H140" i="10"/>
  <c r="I140" i="10" s="1"/>
  <c r="H141" i="10"/>
  <c r="I141" i="10" s="1"/>
  <c r="H142" i="10"/>
  <c r="I142" i="10" s="1"/>
  <c r="H143" i="10"/>
  <c r="I143" i="10"/>
  <c r="H144" i="10"/>
  <c r="I144" i="10" s="1"/>
  <c r="H145" i="10"/>
  <c r="I145" i="10" s="1"/>
  <c r="H146" i="10"/>
  <c r="I146" i="10" s="1"/>
  <c r="H147" i="10"/>
  <c r="I147" i="10" s="1"/>
  <c r="H148" i="10"/>
  <c r="I148" i="10" s="1"/>
  <c r="H149" i="10"/>
  <c r="I149" i="10"/>
  <c r="H150" i="10"/>
  <c r="I150" i="10" s="1"/>
  <c r="H151" i="10"/>
  <c r="I151" i="10" s="1"/>
  <c r="H152" i="10"/>
  <c r="I152" i="10" s="1"/>
  <c r="H153" i="10"/>
  <c r="I153" i="10" s="1"/>
  <c r="H154" i="10"/>
  <c r="I154" i="10" s="1"/>
  <c r="H155" i="10"/>
  <c r="I155" i="10"/>
  <c r="H156" i="10"/>
  <c r="I156" i="10" s="1"/>
  <c r="H157" i="10"/>
  <c r="I157" i="10" s="1"/>
  <c r="H158" i="10"/>
  <c r="I158" i="10" s="1"/>
  <c r="H159" i="10"/>
  <c r="I159" i="10" s="1"/>
  <c r="H160" i="10"/>
  <c r="I160" i="10" s="1"/>
  <c r="H161" i="10"/>
  <c r="I161" i="10"/>
  <c r="H162" i="10"/>
  <c r="I162" i="10" s="1"/>
  <c r="H163" i="10"/>
  <c r="I163" i="10" s="1"/>
  <c r="H164" i="10"/>
  <c r="I164" i="10" s="1"/>
  <c r="H165" i="10"/>
  <c r="I165" i="10" s="1"/>
  <c r="H166" i="10"/>
  <c r="I166" i="10" s="1"/>
  <c r="H167" i="10"/>
  <c r="I167" i="10"/>
  <c r="H168" i="10"/>
  <c r="I168" i="10" s="1"/>
  <c r="H169" i="10"/>
  <c r="I169" i="10" s="1"/>
  <c r="H170" i="10"/>
  <c r="I170" i="10" s="1"/>
  <c r="H171" i="10"/>
  <c r="I171" i="10" s="1"/>
  <c r="H172" i="10"/>
  <c r="I172" i="10" s="1"/>
  <c r="H173" i="10"/>
  <c r="I173" i="10"/>
  <c r="H174" i="10"/>
  <c r="I174" i="10" s="1"/>
  <c r="H175" i="10"/>
  <c r="I175" i="10" s="1"/>
  <c r="H176" i="10"/>
  <c r="I176" i="10" s="1"/>
  <c r="H177" i="10"/>
  <c r="I177" i="10" s="1"/>
  <c r="H178" i="10"/>
  <c r="I178" i="10" s="1"/>
  <c r="H179" i="10"/>
  <c r="I179" i="10"/>
  <c r="H180" i="10"/>
  <c r="I180" i="10" s="1"/>
  <c r="H181" i="10"/>
  <c r="I181" i="10" s="1"/>
  <c r="H182" i="10"/>
  <c r="I182" i="10" s="1"/>
  <c r="H183" i="10"/>
  <c r="I183" i="10" s="1"/>
  <c r="H184" i="10"/>
  <c r="I184" i="10" s="1"/>
  <c r="H185" i="10"/>
  <c r="I185" i="10"/>
  <c r="H186" i="10"/>
  <c r="I186" i="10" s="1"/>
  <c r="H187" i="10"/>
  <c r="I187" i="10" s="1"/>
  <c r="H188" i="10"/>
  <c r="I188" i="10" s="1"/>
  <c r="H189" i="10"/>
  <c r="I189" i="10" s="1"/>
  <c r="H190" i="10"/>
  <c r="I190" i="10" s="1"/>
  <c r="H191" i="10"/>
  <c r="I191" i="10"/>
  <c r="H192" i="10"/>
  <c r="I192" i="10" s="1"/>
  <c r="H193" i="10"/>
  <c r="I193" i="10" s="1"/>
  <c r="H194" i="10"/>
  <c r="I194" i="10" s="1"/>
  <c r="H195" i="10"/>
  <c r="I195" i="10" s="1"/>
  <c r="H196" i="10"/>
  <c r="I196" i="10" s="1"/>
  <c r="H197" i="10"/>
  <c r="I197" i="10"/>
  <c r="H198" i="10"/>
  <c r="I198" i="10" s="1"/>
  <c r="H199" i="10"/>
  <c r="I199" i="10" s="1"/>
  <c r="H200" i="10"/>
  <c r="I200" i="10" s="1"/>
  <c r="H201" i="10"/>
  <c r="I201" i="10" s="1"/>
  <c r="H202" i="10"/>
  <c r="I202" i="10" s="1"/>
  <c r="H203" i="10"/>
  <c r="I203" i="10"/>
  <c r="H204" i="10"/>
  <c r="I204" i="10" s="1"/>
  <c r="H205" i="10"/>
  <c r="I205" i="10" s="1"/>
  <c r="H206" i="10"/>
  <c r="I206" i="10" s="1"/>
  <c r="H207" i="10"/>
  <c r="I207" i="10" s="1"/>
  <c r="H208" i="10"/>
  <c r="I208" i="10" s="1"/>
  <c r="H209" i="10"/>
  <c r="I209" i="10"/>
  <c r="H210" i="10"/>
  <c r="I210" i="10" s="1"/>
  <c r="H211" i="10"/>
  <c r="I211" i="10" s="1"/>
  <c r="H212" i="10"/>
  <c r="I212" i="10" s="1"/>
  <c r="H213" i="10"/>
  <c r="I213" i="10" s="1"/>
  <c r="H214" i="10"/>
  <c r="I214" i="10" s="1"/>
  <c r="H215" i="10"/>
  <c r="I215" i="10"/>
  <c r="H216" i="10"/>
  <c r="I216" i="10" s="1"/>
  <c r="H217" i="10"/>
  <c r="I217" i="10" s="1"/>
  <c r="H218" i="10"/>
  <c r="I218" i="10" s="1"/>
  <c r="H219" i="10"/>
  <c r="I219" i="10" s="1"/>
  <c r="H220" i="10"/>
  <c r="I220" i="10" s="1"/>
  <c r="H221" i="10"/>
  <c r="I221" i="10"/>
  <c r="H222" i="10"/>
  <c r="I222" i="10" s="1"/>
  <c r="H223" i="10"/>
  <c r="I223" i="10" s="1"/>
  <c r="H224" i="10"/>
  <c r="I224" i="10" s="1"/>
  <c r="H225" i="10"/>
  <c r="I225" i="10" s="1"/>
  <c r="H226" i="10"/>
  <c r="I226" i="10" s="1"/>
  <c r="H227" i="10"/>
  <c r="I227" i="10"/>
  <c r="H228" i="10"/>
  <c r="I228" i="10" s="1"/>
  <c r="H229" i="10"/>
  <c r="I229" i="10" s="1"/>
  <c r="H230" i="10"/>
  <c r="I230" i="10" s="1"/>
  <c r="H231" i="10"/>
  <c r="I231" i="10" s="1"/>
  <c r="H232" i="10"/>
  <c r="I232" i="10" s="1"/>
  <c r="H233" i="10"/>
  <c r="I233" i="10"/>
  <c r="H234" i="10"/>
  <c r="I234" i="10" s="1"/>
  <c r="H235" i="10"/>
  <c r="I235" i="10" s="1"/>
  <c r="H236" i="10"/>
  <c r="I236" i="10" s="1"/>
  <c r="H237" i="10"/>
  <c r="I237" i="10" s="1"/>
  <c r="H238" i="10"/>
  <c r="I238" i="10" s="1"/>
  <c r="H239" i="10"/>
  <c r="I239" i="10"/>
  <c r="H240" i="10"/>
  <c r="I240" i="10" s="1"/>
  <c r="H241" i="10"/>
  <c r="I241" i="10" s="1"/>
  <c r="H242" i="10"/>
  <c r="I242" i="10" s="1"/>
  <c r="H243" i="10"/>
  <c r="I243" i="10" s="1"/>
  <c r="H244" i="10"/>
  <c r="I244" i="10" s="1"/>
  <c r="H245" i="10"/>
  <c r="I245" i="10"/>
  <c r="H246" i="10"/>
  <c r="I246" i="10" s="1"/>
  <c r="H247" i="10"/>
  <c r="I247" i="10" s="1"/>
  <c r="H248" i="10"/>
  <c r="I248" i="10" s="1"/>
  <c r="H249" i="10"/>
  <c r="I249" i="10" s="1"/>
  <c r="H250" i="10"/>
  <c r="I250" i="10" s="1"/>
  <c r="G4" i="7"/>
  <c r="H4" i="7" s="1"/>
  <c r="G5" i="7"/>
  <c r="H5" i="7" s="1"/>
  <c r="G6" i="7"/>
  <c r="H6" i="7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G76" i="7"/>
  <c r="H76" i="7" s="1"/>
  <c r="G77" i="7"/>
  <c r="H77" i="7" s="1"/>
  <c r="G78" i="7"/>
  <c r="H78" i="7" s="1"/>
  <c r="G79" i="7"/>
  <c r="H79" i="7" s="1"/>
  <c r="G80" i="7"/>
  <c r="H80" i="7" s="1"/>
  <c r="G81" i="7"/>
  <c r="H81" i="7" s="1"/>
  <c r="G82" i="7"/>
  <c r="H82" i="7" s="1"/>
  <c r="G83" i="7"/>
  <c r="H83" i="7" s="1"/>
  <c r="G84" i="7"/>
  <c r="H84" i="7" s="1"/>
  <c r="G85" i="7"/>
  <c r="H85" i="7" s="1"/>
  <c r="G86" i="7"/>
  <c r="H86" i="7" s="1"/>
  <c r="G87" i="7"/>
  <c r="H87" i="7" s="1"/>
  <c r="G88" i="7"/>
  <c r="H88" i="7" s="1"/>
  <c r="G89" i="7"/>
  <c r="H89" i="7" s="1"/>
  <c r="G90" i="7"/>
  <c r="H90" i="7" s="1"/>
  <c r="G91" i="7"/>
  <c r="H91" i="7" s="1"/>
  <c r="G92" i="7"/>
  <c r="H92" i="7" s="1"/>
  <c r="G93" i="7"/>
  <c r="H93" i="7" s="1"/>
  <c r="G94" i="7"/>
  <c r="H94" i="7"/>
  <c r="G95" i="7"/>
  <c r="H95" i="7" s="1"/>
  <c r="G96" i="7"/>
  <c r="H96" i="7"/>
  <c r="G97" i="7"/>
  <c r="H97" i="7" s="1"/>
  <c r="G98" i="7"/>
  <c r="H98" i="7" s="1"/>
  <c r="G99" i="7"/>
  <c r="H99" i="7" s="1"/>
  <c r="G100" i="7"/>
  <c r="H100" i="7" s="1"/>
  <c r="G101" i="7"/>
  <c r="H101" i="7"/>
  <c r="G102" i="7"/>
  <c r="H102" i="7" s="1"/>
  <c r="G103" i="7"/>
  <c r="H103" i="7"/>
  <c r="G104" i="7"/>
  <c r="H104" i="7" s="1"/>
  <c r="G105" i="7"/>
  <c r="H105" i="7"/>
  <c r="G106" i="7"/>
  <c r="H106" i="7" s="1"/>
  <c r="G107" i="7"/>
  <c r="H107" i="7"/>
  <c r="G108" i="7"/>
  <c r="H108" i="7" s="1"/>
  <c r="G109" i="7"/>
  <c r="H109" i="7"/>
  <c r="G110" i="7"/>
  <c r="H110" i="7" s="1"/>
  <c r="G111" i="7"/>
  <c r="H111" i="7"/>
  <c r="G112" i="7"/>
  <c r="H112" i="7" s="1"/>
  <c r="G113" i="7"/>
  <c r="H113" i="7" s="1"/>
  <c r="G114" i="7"/>
  <c r="H114" i="7" s="1"/>
  <c r="G115" i="7"/>
  <c r="H115" i="7"/>
  <c r="G116" i="7"/>
  <c r="H116" i="7" s="1"/>
  <c r="G117" i="7"/>
  <c r="H117" i="7"/>
  <c r="G118" i="7"/>
  <c r="H118" i="7" s="1"/>
  <c r="G119" i="7"/>
  <c r="H119" i="7" s="1"/>
  <c r="G120" i="7"/>
  <c r="H120" i="7" s="1"/>
  <c r="G121" i="7"/>
  <c r="H121" i="7" s="1"/>
  <c r="G122" i="7"/>
  <c r="H122" i="7" s="1"/>
  <c r="G123" i="7"/>
  <c r="H123" i="7" s="1"/>
  <c r="G124" i="7"/>
  <c r="H124" i="7" s="1"/>
  <c r="G125" i="7"/>
  <c r="H125" i="7" s="1"/>
  <c r="G126" i="7"/>
  <c r="H126" i="7" s="1"/>
  <c r="G127" i="7"/>
  <c r="H127" i="7" s="1"/>
  <c r="G128" i="7"/>
  <c r="H128" i="7" s="1"/>
  <c r="G129" i="7"/>
  <c r="H129" i="7" s="1"/>
  <c r="G130" i="7"/>
  <c r="H130" i="7" s="1"/>
  <c r="G131" i="7"/>
  <c r="H131" i="7" s="1"/>
  <c r="G132" i="7"/>
  <c r="H132" i="7" s="1"/>
  <c r="G133" i="7"/>
  <c r="H133" i="7" s="1"/>
  <c r="G134" i="7"/>
  <c r="H134" i="7" s="1"/>
  <c r="G135" i="7"/>
  <c r="H135" i="7" s="1"/>
  <c r="G136" i="7"/>
  <c r="H136" i="7" s="1"/>
  <c r="G137" i="7"/>
  <c r="H137" i="7" s="1"/>
  <c r="G138" i="7"/>
  <c r="H138" i="7" s="1"/>
  <c r="G139" i="7"/>
  <c r="H139" i="7" s="1"/>
  <c r="G140" i="7"/>
  <c r="H140" i="7" s="1"/>
  <c r="G141" i="7"/>
  <c r="H141" i="7" s="1"/>
  <c r="G142" i="7"/>
  <c r="H142" i="7" s="1"/>
  <c r="G143" i="7"/>
  <c r="H143" i="7" s="1"/>
  <c r="G144" i="7"/>
  <c r="H144" i="7" s="1"/>
  <c r="G145" i="7"/>
  <c r="H145" i="7" s="1"/>
  <c r="G146" i="7"/>
  <c r="H146" i="7" s="1"/>
  <c r="G147" i="7"/>
  <c r="H147" i="7" s="1"/>
  <c r="G148" i="7"/>
  <c r="H148" i="7" s="1"/>
  <c r="G149" i="7"/>
  <c r="H149" i="7" s="1"/>
  <c r="G150" i="7"/>
  <c r="H150" i="7" s="1"/>
  <c r="G151" i="7"/>
  <c r="H151" i="7" s="1"/>
  <c r="G152" i="7"/>
  <c r="H152" i="7" s="1"/>
  <c r="G153" i="7"/>
  <c r="H153" i="7" s="1"/>
  <c r="G154" i="7"/>
  <c r="H154" i="7" s="1"/>
  <c r="G155" i="7"/>
  <c r="H155" i="7" s="1"/>
  <c r="G156" i="7"/>
  <c r="H156" i="7" s="1"/>
  <c r="G157" i="7"/>
  <c r="H157" i="7" s="1"/>
  <c r="G158" i="7"/>
  <c r="H158" i="7" s="1"/>
  <c r="G159" i="7"/>
  <c r="H159" i="7" s="1"/>
  <c r="G160" i="7"/>
  <c r="H160" i="7" s="1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 s="1"/>
  <c r="G194" i="7"/>
  <c r="H194" i="7"/>
  <c r="G195" i="7"/>
  <c r="H195" i="7" s="1"/>
  <c r="G196" i="7"/>
  <c r="H196" i="7" s="1"/>
  <c r="G197" i="7"/>
  <c r="H197" i="7" s="1"/>
  <c r="G198" i="7"/>
  <c r="H198" i="7"/>
  <c r="G199" i="7"/>
  <c r="H199" i="7" s="1"/>
  <c r="G200" i="7"/>
  <c r="H200" i="7" s="1"/>
  <c r="G201" i="7"/>
  <c r="H201" i="7" s="1"/>
  <c r="G202" i="7"/>
  <c r="H202" i="7" s="1"/>
  <c r="G203" i="7"/>
  <c r="H203" i="7"/>
  <c r="G204" i="7"/>
  <c r="H204" i="7"/>
  <c r="G205" i="7"/>
  <c r="H205" i="7"/>
  <c r="G206" i="7"/>
  <c r="H206" i="7"/>
  <c r="G207" i="7"/>
  <c r="H207" i="7"/>
  <c r="G208" i="7"/>
  <c r="H208" i="7" s="1"/>
  <c r="G209" i="7"/>
  <c r="H209" i="7"/>
  <c r="G210" i="7"/>
  <c r="H210" i="7" s="1"/>
  <c r="G211" i="7"/>
  <c r="H211" i="7" s="1"/>
  <c r="G212" i="7"/>
  <c r="H212" i="7" s="1"/>
  <c r="G213" i="7"/>
  <c r="H213" i="7" s="1"/>
  <c r="G214" i="7"/>
  <c r="H214" i="7" s="1"/>
  <c r="G215" i="7"/>
  <c r="H215" i="7"/>
  <c r="G216" i="7"/>
  <c r="H216" i="7"/>
  <c r="G217" i="7"/>
  <c r="H217" i="7"/>
  <c r="G218" i="7"/>
  <c r="H218" i="7"/>
  <c r="G219" i="7"/>
  <c r="H219" i="7"/>
  <c r="G220" i="7"/>
  <c r="H220" i="7" s="1"/>
  <c r="G221" i="7"/>
  <c r="H221" i="7" s="1"/>
  <c r="G222" i="7"/>
  <c r="H222" i="7"/>
  <c r="G223" i="7"/>
  <c r="H223" i="7" s="1"/>
  <c r="G224" i="7"/>
  <c r="H224" i="7"/>
  <c r="G225" i="7"/>
  <c r="H225" i="7" s="1"/>
  <c r="G226" i="7"/>
  <c r="H226" i="7" s="1"/>
  <c r="G227" i="7"/>
  <c r="H227" i="7"/>
  <c r="G228" i="7"/>
  <c r="H228" i="7"/>
  <c r="G229" i="7"/>
  <c r="H229" i="7"/>
  <c r="G230" i="7"/>
  <c r="H230" i="7"/>
  <c r="G231" i="7"/>
  <c r="H231" i="7"/>
  <c r="G232" i="7"/>
  <c r="H232" i="7" s="1"/>
  <c r="G233" i="7"/>
  <c r="H233" i="7"/>
  <c r="G234" i="7"/>
  <c r="H234" i="7" s="1"/>
  <c r="G235" i="7"/>
  <c r="H235" i="7"/>
  <c r="G236" i="7"/>
  <c r="H236" i="7" s="1"/>
  <c r="G237" i="7"/>
  <c r="H237" i="7" s="1"/>
  <c r="G238" i="7"/>
  <c r="H238" i="7" s="1"/>
  <c r="G239" i="7"/>
  <c r="H239" i="7"/>
  <c r="G240" i="7"/>
  <c r="H240" i="7"/>
  <c r="G241" i="7"/>
  <c r="H241" i="7"/>
  <c r="G242" i="7"/>
  <c r="H242" i="7"/>
  <c r="G243" i="7"/>
  <c r="H243" i="7"/>
  <c r="G244" i="7"/>
  <c r="H244" i="7" s="1"/>
  <c r="G245" i="7"/>
  <c r="H245" i="7" s="1"/>
  <c r="G246" i="7"/>
  <c r="H246" i="7"/>
  <c r="G247" i="7"/>
  <c r="H247" i="7" s="1"/>
  <c r="G248" i="7"/>
  <c r="H248" i="7"/>
  <c r="G249" i="7"/>
  <c r="H249" i="7" s="1"/>
  <c r="G250" i="7"/>
  <c r="H250" i="7" s="1"/>
  <c r="H4" i="6"/>
  <c r="I4" i="6" s="1"/>
  <c r="H5" i="6"/>
  <c r="I5" i="6" s="1"/>
  <c r="H6" i="6"/>
  <c r="I6" i="6" s="1"/>
  <c r="H7" i="6"/>
  <c r="I7" i="6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E21" i="19" s="1"/>
  <c r="L20" i="19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I59" i="6" s="1"/>
  <c r="H60" i="6"/>
  <c r="I60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75" i="6"/>
  <c r="I75" i="6" s="1"/>
  <c r="H76" i="6"/>
  <c r="I76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H84" i="6"/>
  <c r="I84" i="6" s="1"/>
  <c r="H85" i="6"/>
  <c r="I85" i="6" s="1"/>
  <c r="H86" i="6"/>
  <c r="I86" i="6" s="1"/>
  <c r="H87" i="6"/>
  <c r="I87" i="6" s="1"/>
  <c r="H88" i="6"/>
  <c r="I88" i="6" s="1"/>
  <c r="H89" i="6"/>
  <c r="I89" i="6" s="1"/>
  <c r="H90" i="6"/>
  <c r="I90" i="6" s="1"/>
  <c r="H91" i="6"/>
  <c r="I91" i="6" s="1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H102" i="6"/>
  <c r="I102" i="6" s="1"/>
  <c r="H103" i="6"/>
  <c r="I103" i="6" s="1"/>
  <c r="H104" i="6"/>
  <c r="I104" i="6" s="1"/>
  <c r="H105" i="6"/>
  <c r="I105" i="6" s="1"/>
  <c r="H106" i="6"/>
  <c r="I106" i="6" s="1"/>
  <c r="H107" i="6"/>
  <c r="I107" i="6" s="1"/>
  <c r="H108" i="6"/>
  <c r="I108" i="6" s="1"/>
  <c r="H109" i="6"/>
  <c r="I109" i="6" s="1"/>
  <c r="H110" i="6"/>
  <c r="I110" i="6" s="1"/>
  <c r="H111" i="6"/>
  <c r="I111" i="6" s="1"/>
  <c r="H112" i="6"/>
  <c r="I112" i="6" s="1"/>
  <c r="H113" i="6"/>
  <c r="I113" i="6" s="1"/>
  <c r="H114" i="6"/>
  <c r="I114" i="6" s="1"/>
  <c r="H115" i="6"/>
  <c r="I115" i="6" s="1"/>
  <c r="H116" i="6"/>
  <c r="I116" i="6" s="1"/>
  <c r="H117" i="6"/>
  <c r="I117" i="6" s="1"/>
  <c r="H118" i="6"/>
  <c r="I118" i="6" s="1"/>
  <c r="H119" i="6"/>
  <c r="I119" i="6" s="1"/>
  <c r="H120" i="6"/>
  <c r="I120" i="6" s="1"/>
  <c r="H121" i="6"/>
  <c r="I121" i="6" s="1"/>
  <c r="H122" i="6"/>
  <c r="I122" i="6" s="1"/>
  <c r="H123" i="6"/>
  <c r="I123" i="6" s="1"/>
  <c r="H124" i="6"/>
  <c r="I124" i="6" s="1"/>
  <c r="H125" i="6"/>
  <c r="I125" i="6" s="1"/>
  <c r="H126" i="6"/>
  <c r="I126" i="6" s="1"/>
  <c r="H127" i="6"/>
  <c r="I127" i="6" s="1"/>
  <c r="H128" i="6"/>
  <c r="I128" i="6" s="1"/>
  <c r="H129" i="6"/>
  <c r="I129" i="6" s="1"/>
  <c r="H130" i="6"/>
  <c r="I130" i="6" s="1"/>
  <c r="H131" i="6"/>
  <c r="I131" i="6" s="1"/>
  <c r="H132" i="6"/>
  <c r="I132" i="6" s="1"/>
  <c r="H133" i="6"/>
  <c r="I133" i="6" s="1"/>
  <c r="H134" i="6"/>
  <c r="I134" i="6" s="1"/>
  <c r="H135" i="6"/>
  <c r="I135" i="6" s="1"/>
  <c r="H136" i="6"/>
  <c r="I136" i="6" s="1"/>
  <c r="H137" i="6"/>
  <c r="I137" i="6" s="1"/>
  <c r="H138" i="6"/>
  <c r="I138" i="6" s="1"/>
  <c r="H139" i="6"/>
  <c r="I139" i="6" s="1"/>
  <c r="H140" i="6"/>
  <c r="I140" i="6" s="1"/>
  <c r="H141" i="6"/>
  <c r="I141" i="6" s="1"/>
  <c r="H142" i="6"/>
  <c r="I142" i="6" s="1"/>
  <c r="H143" i="6"/>
  <c r="I143" i="6" s="1"/>
  <c r="H144" i="6"/>
  <c r="I144" i="6" s="1"/>
  <c r="H145" i="6"/>
  <c r="I145" i="6" s="1"/>
  <c r="H146" i="6"/>
  <c r="I146" i="6" s="1"/>
  <c r="H147" i="6"/>
  <c r="I147" i="6" s="1"/>
  <c r="H148" i="6"/>
  <c r="I148" i="6" s="1"/>
  <c r="H149" i="6"/>
  <c r="I149" i="6" s="1"/>
  <c r="H150" i="6"/>
  <c r="I150" i="6" s="1"/>
  <c r="H151" i="6"/>
  <c r="I151" i="6" s="1"/>
  <c r="H152" i="6"/>
  <c r="I152" i="6" s="1"/>
  <c r="H153" i="6"/>
  <c r="I153" i="6" s="1"/>
  <c r="H154" i="6"/>
  <c r="I154" i="6" s="1"/>
  <c r="H155" i="6"/>
  <c r="I155" i="6" s="1"/>
  <c r="H156" i="6"/>
  <c r="I156" i="6" s="1"/>
  <c r="H157" i="6"/>
  <c r="I157" i="6" s="1"/>
  <c r="H158" i="6"/>
  <c r="I158" i="6" s="1"/>
  <c r="H159" i="6"/>
  <c r="I159" i="6" s="1"/>
  <c r="H160" i="6"/>
  <c r="I160" i="6" s="1"/>
  <c r="H161" i="6"/>
  <c r="I161" i="6" s="1"/>
  <c r="H162" i="6"/>
  <c r="I162" i="6" s="1"/>
  <c r="H163" i="6"/>
  <c r="I163" i="6" s="1"/>
  <c r="H164" i="6"/>
  <c r="I164" i="6" s="1"/>
  <c r="H165" i="6"/>
  <c r="I165" i="6" s="1"/>
  <c r="H166" i="6"/>
  <c r="I166" i="6" s="1"/>
  <c r="H167" i="6"/>
  <c r="I167" i="6" s="1"/>
  <c r="H168" i="6"/>
  <c r="I168" i="6" s="1"/>
  <c r="H169" i="6"/>
  <c r="I169" i="6" s="1"/>
  <c r="H170" i="6"/>
  <c r="I170" i="6" s="1"/>
  <c r="H171" i="6"/>
  <c r="I171" i="6" s="1"/>
  <c r="H172" i="6"/>
  <c r="I172" i="6" s="1"/>
  <c r="H173" i="6"/>
  <c r="I173" i="6" s="1"/>
  <c r="H174" i="6"/>
  <c r="I174" i="6" s="1"/>
  <c r="H175" i="6"/>
  <c r="I175" i="6" s="1"/>
  <c r="H176" i="6"/>
  <c r="I176" i="6" s="1"/>
  <c r="H177" i="6"/>
  <c r="I177" i="6" s="1"/>
  <c r="H178" i="6"/>
  <c r="I178" i="6" s="1"/>
  <c r="H179" i="6"/>
  <c r="I179" i="6" s="1"/>
  <c r="H180" i="6"/>
  <c r="I180" i="6" s="1"/>
  <c r="H181" i="6"/>
  <c r="I181" i="6" s="1"/>
  <c r="H182" i="6"/>
  <c r="I182" i="6" s="1"/>
  <c r="H183" i="6"/>
  <c r="I183" i="6" s="1"/>
  <c r="H184" i="6"/>
  <c r="I184" i="6" s="1"/>
  <c r="H185" i="6"/>
  <c r="I185" i="6" s="1"/>
  <c r="H186" i="6"/>
  <c r="I186" i="6" s="1"/>
  <c r="H187" i="6"/>
  <c r="I187" i="6" s="1"/>
  <c r="H188" i="6"/>
  <c r="I188" i="6" s="1"/>
  <c r="H189" i="6"/>
  <c r="I189" i="6" s="1"/>
  <c r="H190" i="6"/>
  <c r="I190" i="6" s="1"/>
  <c r="H191" i="6"/>
  <c r="I191" i="6" s="1"/>
  <c r="H192" i="6"/>
  <c r="I192" i="6" s="1"/>
  <c r="H193" i="6"/>
  <c r="I193" i="6" s="1"/>
  <c r="H194" i="6"/>
  <c r="I194" i="6" s="1"/>
  <c r="H195" i="6"/>
  <c r="I195" i="6" s="1"/>
  <c r="H196" i="6"/>
  <c r="I196" i="6" s="1"/>
  <c r="H197" i="6"/>
  <c r="I197" i="6" s="1"/>
  <c r="H198" i="6"/>
  <c r="I198" i="6" s="1"/>
  <c r="H199" i="6"/>
  <c r="I199" i="6" s="1"/>
  <c r="H200" i="6"/>
  <c r="I200" i="6" s="1"/>
  <c r="H201" i="6"/>
  <c r="I201" i="6" s="1"/>
  <c r="H202" i="6"/>
  <c r="I202" i="6" s="1"/>
  <c r="H203" i="6"/>
  <c r="I203" i="6" s="1"/>
  <c r="H204" i="6"/>
  <c r="I204" i="6" s="1"/>
  <c r="H205" i="6"/>
  <c r="I205" i="6" s="1"/>
  <c r="H206" i="6"/>
  <c r="I206" i="6" s="1"/>
  <c r="H207" i="6"/>
  <c r="I207" i="6" s="1"/>
  <c r="H208" i="6"/>
  <c r="I208" i="6" s="1"/>
  <c r="H209" i="6"/>
  <c r="I209" i="6" s="1"/>
  <c r="H210" i="6"/>
  <c r="I210" i="6" s="1"/>
  <c r="H211" i="6"/>
  <c r="I211" i="6" s="1"/>
  <c r="H212" i="6"/>
  <c r="I212" i="6" s="1"/>
  <c r="H213" i="6"/>
  <c r="I213" i="6" s="1"/>
  <c r="H214" i="6"/>
  <c r="I214" i="6" s="1"/>
  <c r="H215" i="6"/>
  <c r="I215" i="6" s="1"/>
  <c r="H216" i="6"/>
  <c r="I216" i="6" s="1"/>
  <c r="H217" i="6"/>
  <c r="I217" i="6" s="1"/>
  <c r="H218" i="6"/>
  <c r="I218" i="6" s="1"/>
  <c r="H219" i="6"/>
  <c r="I219" i="6" s="1"/>
  <c r="H220" i="6"/>
  <c r="I220" i="6" s="1"/>
  <c r="H221" i="6"/>
  <c r="I221" i="6" s="1"/>
  <c r="H222" i="6"/>
  <c r="I222" i="6" s="1"/>
  <c r="H223" i="6"/>
  <c r="I223" i="6" s="1"/>
  <c r="H224" i="6"/>
  <c r="I224" i="6" s="1"/>
  <c r="H225" i="6"/>
  <c r="I225" i="6" s="1"/>
  <c r="H226" i="6"/>
  <c r="I226" i="6" s="1"/>
  <c r="H227" i="6"/>
  <c r="I227" i="6" s="1"/>
  <c r="H228" i="6"/>
  <c r="I228" i="6" s="1"/>
  <c r="H229" i="6"/>
  <c r="I229" i="6" s="1"/>
  <c r="H230" i="6"/>
  <c r="I230" i="6" s="1"/>
  <c r="H231" i="6"/>
  <c r="I231" i="6" s="1"/>
  <c r="H232" i="6"/>
  <c r="I232" i="6" s="1"/>
  <c r="H233" i="6"/>
  <c r="I233" i="6" s="1"/>
  <c r="H234" i="6"/>
  <c r="I234" i="6" s="1"/>
  <c r="H235" i="6"/>
  <c r="I235" i="6" s="1"/>
  <c r="H236" i="6"/>
  <c r="I236" i="6" s="1"/>
  <c r="H237" i="6"/>
  <c r="I237" i="6" s="1"/>
  <c r="H238" i="6"/>
  <c r="I238" i="6" s="1"/>
  <c r="H239" i="6"/>
  <c r="I239" i="6" s="1"/>
  <c r="H240" i="6"/>
  <c r="I240" i="6" s="1"/>
  <c r="H241" i="6"/>
  <c r="I241" i="6" s="1"/>
  <c r="H242" i="6"/>
  <c r="I242" i="6" s="1"/>
  <c r="H243" i="6"/>
  <c r="I243" i="6" s="1"/>
  <c r="H244" i="6"/>
  <c r="I244" i="6" s="1"/>
  <c r="H245" i="6"/>
  <c r="I245" i="6" s="1"/>
  <c r="H246" i="6"/>
  <c r="I246" i="6" s="1"/>
  <c r="H247" i="6"/>
  <c r="I247" i="6" s="1"/>
  <c r="H248" i="6"/>
  <c r="I248" i="6" s="1"/>
  <c r="H249" i="6"/>
  <c r="I249" i="6" s="1"/>
  <c r="H250" i="6"/>
  <c r="I250" i="6" s="1"/>
  <c r="H4" i="5"/>
  <c r="I4" i="5" s="1"/>
  <c r="D19" i="19" s="1"/>
  <c r="K19" i="19" s="1"/>
  <c r="H5" i="5"/>
  <c r="I5" i="5" s="1"/>
  <c r="C16" i="19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/>
  <c r="H18" i="5"/>
  <c r="I18" i="5"/>
  <c r="H19" i="5"/>
  <c r="I19" i="5"/>
  <c r="H20" i="5"/>
  <c r="I20" i="5"/>
  <c r="H21" i="5"/>
  <c r="I21" i="5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28" i="5"/>
  <c r="I28" i="5" s="1"/>
  <c r="H29" i="5"/>
  <c r="I29" i="5"/>
  <c r="H30" i="5"/>
  <c r="I30" i="5"/>
  <c r="H31" i="5"/>
  <c r="I31" i="5"/>
  <c r="H32" i="5"/>
  <c r="I32" i="5"/>
  <c r="H33" i="5"/>
  <c r="I33" i="5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/>
  <c r="H42" i="5"/>
  <c r="I42" i="5"/>
  <c r="H43" i="5"/>
  <c r="I43" i="5"/>
  <c r="H44" i="5"/>
  <c r="I44" i="5"/>
  <c r="H45" i="5"/>
  <c r="I45" i="5"/>
  <c r="H46" i="5"/>
  <c r="I46" i="5" s="1"/>
  <c r="H47" i="5"/>
  <c r="I47" i="5" s="1"/>
  <c r="H48" i="5"/>
  <c r="I48" i="5" s="1"/>
  <c r="H49" i="5"/>
  <c r="I49" i="5" s="1"/>
  <c r="H50" i="5"/>
  <c r="I50" i="5" s="1"/>
  <c r="H51" i="5"/>
  <c r="I51" i="5" s="1"/>
  <c r="H52" i="5"/>
  <c r="I52" i="5" s="1"/>
  <c r="H53" i="5"/>
  <c r="I53" i="5"/>
  <c r="H54" i="5"/>
  <c r="I54" i="5"/>
  <c r="H55" i="5"/>
  <c r="I55" i="5"/>
  <c r="H56" i="5"/>
  <c r="I56" i="5"/>
  <c r="H57" i="5"/>
  <c r="I57" i="5"/>
  <c r="H58" i="5"/>
  <c r="I58" i="5" s="1"/>
  <c r="H59" i="5"/>
  <c r="I59" i="5" s="1"/>
  <c r="H60" i="5"/>
  <c r="I60" i="5" s="1"/>
  <c r="H61" i="5"/>
  <c r="I61" i="5" s="1"/>
  <c r="H62" i="5"/>
  <c r="I62" i="5" s="1"/>
  <c r="H63" i="5"/>
  <c r="I63" i="5" s="1"/>
  <c r="H64" i="5"/>
  <c r="I64" i="5" s="1"/>
  <c r="H65" i="5"/>
  <c r="I65" i="5"/>
  <c r="H66" i="5"/>
  <c r="I66" i="5"/>
  <c r="H67" i="5"/>
  <c r="I67" i="5"/>
  <c r="H68" i="5"/>
  <c r="I68" i="5"/>
  <c r="H69" i="5"/>
  <c r="I69" i="5"/>
  <c r="H70" i="5"/>
  <c r="I70" i="5" s="1"/>
  <c r="H71" i="5"/>
  <c r="I71" i="5" s="1"/>
  <c r="H72" i="5"/>
  <c r="I72" i="5" s="1"/>
  <c r="H73" i="5"/>
  <c r="I73" i="5" s="1"/>
  <c r="H74" i="5"/>
  <c r="I74" i="5" s="1"/>
  <c r="H75" i="5"/>
  <c r="I75" i="5" s="1"/>
  <c r="H76" i="5"/>
  <c r="I76" i="5" s="1"/>
  <c r="H77" i="5"/>
  <c r="I77" i="5"/>
  <c r="H78" i="5"/>
  <c r="I78" i="5"/>
  <c r="H79" i="5"/>
  <c r="I79" i="5"/>
  <c r="H80" i="5"/>
  <c r="I80" i="5"/>
  <c r="H81" i="5"/>
  <c r="I81" i="5"/>
  <c r="H82" i="5"/>
  <c r="I82" i="5" s="1"/>
  <c r="H83" i="5"/>
  <c r="I83" i="5" s="1"/>
  <c r="H84" i="5"/>
  <c r="I84" i="5" s="1"/>
  <c r="H85" i="5"/>
  <c r="I85" i="5" s="1"/>
  <c r="H86" i="5"/>
  <c r="I86" i="5" s="1"/>
  <c r="H87" i="5"/>
  <c r="I87" i="5" s="1"/>
  <c r="H88" i="5"/>
  <c r="I88" i="5" s="1"/>
  <c r="H89" i="5"/>
  <c r="I89" i="5"/>
  <c r="H90" i="5"/>
  <c r="I90" i="5"/>
  <c r="H91" i="5"/>
  <c r="I91" i="5"/>
  <c r="H92" i="5"/>
  <c r="I92" i="5"/>
  <c r="H93" i="5"/>
  <c r="I93" i="5"/>
  <c r="H94" i="5"/>
  <c r="I94" i="5" s="1"/>
  <c r="H95" i="5"/>
  <c r="I95" i="5" s="1"/>
  <c r="H96" i="5"/>
  <c r="I96" i="5" s="1"/>
  <c r="H97" i="5"/>
  <c r="I97" i="5" s="1"/>
  <c r="H98" i="5"/>
  <c r="I98" i="5" s="1"/>
  <c r="H99" i="5"/>
  <c r="I99" i="5" s="1"/>
  <c r="H100" i="5"/>
  <c r="I100" i="5" s="1"/>
  <c r="H101" i="5"/>
  <c r="I101" i="5"/>
  <c r="H102" i="5"/>
  <c r="I102" i="5"/>
  <c r="H103" i="5"/>
  <c r="I103" i="5"/>
  <c r="H104" i="5"/>
  <c r="I104" i="5"/>
  <c r="H105" i="5"/>
  <c r="I105" i="5"/>
  <c r="H106" i="5"/>
  <c r="I106" i="5" s="1"/>
  <c r="H107" i="5"/>
  <c r="I107" i="5" s="1"/>
  <c r="H108" i="5"/>
  <c r="I108" i="5" s="1"/>
  <c r="H109" i="5"/>
  <c r="I109" i="5" s="1"/>
  <c r="H110" i="5"/>
  <c r="I110" i="5" s="1"/>
  <c r="H111" i="5"/>
  <c r="I111" i="5" s="1"/>
  <c r="H112" i="5"/>
  <c r="I112" i="5" s="1"/>
  <c r="H113" i="5"/>
  <c r="I113" i="5"/>
  <c r="H114" i="5"/>
  <c r="I114" i="5"/>
  <c r="H115" i="5"/>
  <c r="I115" i="5"/>
  <c r="H116" i="5"/>
  <c r="I116" i="5"/>
  <c r="H117" i="5"/>
  <c r="I117" i="5"/>
  <c r="H118" i="5"/>
  <c r="I118" i="5" s="1"/>
  <c r="H119" i="5"/>
  <c r="I119" i="5" s="1"/>
  <c r="H120" i="5"/>
  <c r="I120" i="5" s="1"/>
  <c r="H121" i="5"/>
  <c r="I121" i="5" s="1"/>
  <c r="H122" i="5"/>
  <c r="I122" i="5" s="1"/>
  <c r="H123" i="5"/>
  <c r="I123" i="5" s="1"/>
  <c r="H124" i="5"/>
  <c r="I124" i="5" s="1"/>
  <c r="H125" i="5"/>
  <c r="I125" i="5"/>
  <c r="H126" i="5"/>
  <c r="I126" i="5"/>
  <c r="H127" i="5"/>
  <c r="I127" i="5"/>
  <c r="H128" i="5"/>
  <c r="I128" i="5"/>
  <c r="H129" i="5"/>
  <c r="I129" i="5"/>
  <c r="H130" i="5"/>
  <c r="I130" i="5" s="1"/>
  <c r="H131" i="5"/>
  <c r="I131" i="5" s="1"/>
  <c r="H132" i="5"/>
  <c r="I132" i="5" s="1"/>
  <c r="H133" i="5"/>
  <c r="I133" i="5" s="1"/>
  <c r="H134" i="5"/>
  <c r="I134" i="5" s="1"/>
  <c r="H135" i="5"/>
  <c r="I135" i="5" s="1"/>
  <c r="H136" i="5"/>
  <c r="I136" i="5" s="1"/>
  <c r="H137" i="5"/>
  <c r="I137" i="5"/>
  <c r="H138" i="5"/>
  <c r="I138" i="5"/>
  <c r="H139" i="5"/>
  <c r="I139" i="5"/>
  <c r="H140" i="5"/>
  <c r="I140" i="5"/>
  <c r="H141" i="5"/>
  <c r="I141" i="5"/>
  <c r="H142" i="5"/>
  <c r="I142" i="5" s="1"/>
  <c r="H143" i="5"/>
  <c r="I143" i="5" s="1"/>
  <c r="H144" i="5"/>
  <c r="I144" i="5" s="1"/>
  <c r="H145" i="5"/>
  <c r="I145" i="5" s="1"/>
  <c r="H146" i="5"/>
  <c r="I146" i="5" s="1"/>
  <c r="H147" i="5"/>
  <c r="I147" i="5" s="1"/>
  <c r="H148" i="5"/>
  <c r="I148" i="5" s="1"/>
  <c r="H149" i="5"/>
  <c r="I149" i="5"/>
  <c r="H150" i="5"/>
  <c r="I150" i="5"/>
  <c r="H151" i="5"/>
  <c r="I151" i="5"/>
  <c r="H152" i="5"/>
  <c r="I152" i="5"/>
  <c r="H153" i="5"/>
  <c r="I153" i="5"/>
  <c r="H154" i="5"/>
  <c r="I154" i="5" s="1"/>
  <c r="H155" i="5"/>
  <c r="I155" i="5" s="1"/>
  <c r="H156" i="5"/>
  <c r="I156" i="5" s="1"/>
  <c r="H157" i="5"/>
  <c r="I157" i="5" s="1"/>
  <c r="H158" i="5"/>
  <c r="I158" i="5" s="1"/>
  <c r="H159" i="5"/>
  <c r="I159" i="5" s="1"/>
  <c r="H160" i="5"/>
  <c r="I160" i="5" s="1"/>
  <c r="H161" i="5"/>
  <c r="I161" i="5"/>
  <c r="H162" i="5"/>
  <c r="I162" i="5"/>
  <c r="H163" i="5"/>
  <c r="I163" i="5"/>
  <c r="H164" i="5"/>
  <c r="I164" i="5"/>
  <c r="H165" i="5"/>
  <c r="I165" i="5"/>
  <c r="H166" i="5"/>
  <c r="I166" i="5" s="1"/>
  <c r="H167" i="5"/>
  <c r="I167" i="5" s="1"/>
  <c r="H168" i="5"/>
  <c r="I168" i="5" s="1"/>
  <c r="H169" i="5"/>
  <c r="I169" i="5" s="1"/>
  <c r="H170" i="5"/>
  <c r="I170" i="5" s="1"/>
  <c r="H171" i="5"/>
  <c r="I171" i="5" s="1"/>
  <c r="H172" i="5"/>
  <c r="I172" i="5" s="1"/>
  <c r="H173" i="5"/>
  <c r="I173" i="5"/>
  <c r="H174" i="5"/>
  <c r="I174" i="5"/>
  <c r="H175" i="5"/>
  <c r="I175" i="5"/>
  <c r="H176" i="5"/>
  <c r="I176" i="5"/>
  <c r="H177" i="5"/>
  <c r="I177" i="5"/>
  <c r="H178" i="5"/>
  <c r="I178" i="5" s="1"/>
  <c r="H179" i="5"/>
  <c r="I179" i="5" s="1"/>
  <c r="H180" i="5"/>
  <c r="I180" i="5" s="1"/>
  <c r="H181" i="5"/>
  <c r="I181" i="5" s="1"/>
  <c r="H182" i="5"/>
  <c r="I182" i="5" s="1"/>
  <c r="H183" i="5"/>
  <c r="I183" i="5" s="1"/>
  <c r="H184" i="5"/>
  <c r="I184" i="5" s="1"/>
  <c r="H185" i="5"/>
  <c r="I185" i="5"/>
  <c r="H186" i="5"/>
  <c r="I186" i="5"/>
  <c r="H187" i="5"/>
  <c r="I187" i="5"/>
  <c r="H188" i="5"/>
  <c r="I188" i="5"/>
  <c r="H189" i="5"/>
  <c r="I189" i="5"/>
  <c r="H190" i="5"/>
  <c r="I190" i="5" s="1"/>
  <c r="H191" i="5"/>
  <c r="I191" i="5" s="1"/>
  <c r="H192" i="5"/>
  <c r="I192" i="5" s="1"/>
  <c r="H193" i="5"/>
  <c r="I193" i="5" s="1"/>
  <c r="H194" i="5"/>
  <c r="I194" i="5" s="1"/>
  <c r="H195" i="5"/>
  <c r="I195" i="5" s="1"/>
  <c r="H196" i="5"/>
  <c r="I196" i="5" s="1"/>
  <c r="H197" i="5"/>
  <c r="I197" i="5"/>
  <c r="H198" i="5"/>
  <c r="I198" i="5"/>
  <c r="H199" i="5"/>
  <c r="I199" i="5"/>
  <c r="H200" i="5"/>
  <c r="I200" i="5"/>
  <c r="H201" i="5"/>
  <c r="I201" i="5"/>
  <c r="H202" i="5"/>
  <c r="I202" i="5" s="1"/>
  <c r="H203" i="5"/>
  <c r="I203" i="5" s="1"/>
  <c r="H204" i="5"/>
  <c r="I204" i="5" s="1"/>
  <c r="H205" i="5"/>
  <c r="I205" i="5" s="1"/>
  <c r="H206" i="5"/>
  <c r="I206" i="5" s="1"/>
  <c r="H207" i="5"/>
  <c r="I207" i="5" s="1"/>
  <c r="H208" i="5"/>
  <c r="I208" i="5" s="1"/>
  <c r="H209" i="5"/>
  <c r="I209" i="5"/>
  <c r="H210" i="5"/>
  <c r="I210" i="5"/>
  <c r="H211" i="5"/>
  <c r="I211" i="5"/>
  <c r="H212" i="5"/>
  <c r="I212" i="5"/>
  <c r="H213" i="5"/>
  <c r="I213" i="5"/>
  <c r="H214" i="5"/>
  <c r="I214" i="5" s="1"/>
  <c r="H215" i="5"/>
  <c r="I215" i="5" s="1"/>
  <c r="H216" i="5"/>
  <c r="I216" i="5" s="1"/>
  <c r="H217" i="5"/>
  <c r="I217" i="5" s="1"/>
  <c r="H218" i="5"/>
  <c r="I218" i="5" s="1"/>
  <c r="H219" i="5"/>
  <c r="I219" i="5" s="1"/>
  <c r="H220" i="5"/>
  <c r="I220" i="5" s="1"/>
  <c r="H221" i="5"/>
  <c r="I221" i="5"/>
  <c r="H222" i="5"/>
  <c r="I222" i="5"/>
  <c r="H223" i="5"/>
  <c r="I223" i="5"/>
  <c r="H224" i="5"/>
  <c r="I224" i="5"/>
  <c r="H225" i="5"/>
  <c r="I225" i="5"/>
  <c r="H226" i="5"/>
  <c r="I226" i="5" s="1"/>
  <c r="H227" i="5"/>
  <c r="I227" i="5" s="1"/>
  <c r="H228" i="5"/>
  <c r="I228" i="5" s="1"/>
  <c r="H229" i="5"/>
  <c r="I229" i="5" s="1"/>
  <c r="H230" i="5"/>
  <c r="I230" i="5" s="1"/>
  <c r="H231" i="5"/>
  <c r="I231" i="5" s="1"/>
  <c r="H232" i="5"/>
  <c r="I232" i="5" s="1"/>
  <c r="H233" i="5"/>
  <c r="I233" i="5"/>
  <c r="H234" i="5"/>
  <c r="I234" i="5"/>
  <c r="H235" i="5"/>
  <c r="I235" i="5"/>
  <c r="H236" i="5"/>
  <c r="I236" i="5"/>
  <c r="H237" i="5"/>
  <c r="I237" i="5"/>
  <c r="H238" i="5"/>
  <c r="I238" i="5" s="1"/>
  <c r="H239" i="5"/>
  <c r="I239" i="5" s="1"/>
  <c r="H240" i="5"/>
  <c r="I240" i="5" s="1"/>
  <c r="H241" i="5"/>
  <c r="I241" i="5" s="1"/>
  <c r="H242" i="5"/>
  <c r="I242" i="5" s="1"/>
  <c r="H243" i="5"/>
  <c r="I243" i="5" s="1"/>
  <c r="H244" i="5"/>
  <c r="I244" i="5" s="1"/>
  <c r="H245" i="5"/>
  <c r="I245" i="5"/>
  <c r="H246" i="5"/>
  <c r="I246" i="5"/>
  <c r="H247" i="5"/>
  <c r="I247" i="5"/>
  <c r="H248" i="5"/>
  <c r="I248" i="5"/>
  <c r="H249" i="5"/>
  <c r="I249" i="5"/>
  <c r="H250" i="5"/>
  <c r="I250" i="5" s="1"/>
  <c r="H4" i="3"/>
  <c r="I4" i="3" s="1"/>
  <c r="H5" i="3"/>
  <c r="I5" i="3" s="1"/>
  <c r="H6" i="3"/>
  <c r="I6" i="3"/>
  <c r="H7" i="3"/>
  <c r="I7" i="3" s="1"/>
  <c r="H8" i="3"/>
  <c r="I8" i="3" s="1"/>
  <c r="H9" i="3"/>
  <c r="I9" i="3" s="1"/>
  <c r="H10" i="3"/>
  <c r="I10" i="3" s="1"/>
  <c r="H11" i="3"/>
  <c r="I11" i="3" s="1"/>
  <c r="H12" i="3"/>
  <c r="I12" i="3"/>
  <c r="H13" i="3"/>
  <c r="I13" i="3"/>
  <c r="H14" i="3"/>
  <c r="I14" i="3"/>
  <c r="H15" i="3"/>
  <c r="I15" i="3"/>
  <c r="H16" i="3"/>
  <c r="I16" i="3" s="1"/>
  <c r="H17" i="3"/>
  <c r="I17" i="3" s="1"/>
  <c r="H18" i="3"/>
  <c r="I18" i="3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/>
  <c r="H98" i="3"/>
  <c r="I98" i="3"/>
  <c r="H99" i="3"/>
  <c r="I99" i="3"/>
  <c r="H100" i="3"/>
  <c r="I100" i="3" s="1"/>
  <c r="H101" i="3"/>
  <c r="I101" i="3" s="1"/>
  <c r="H102" i="3"/>
  <c r="I102" i="3"/>
  <c r="H103" i="3"/>
  <c r="I103" i="3"/>
  <c r="H104" i="3"/>
  <c r="I104" i="3"/>
  <c r="H105" i="3"/>
  <c r="I105" i="3"/>
  <c r="H106" i="3"/>
  <c r="I106" i="3" s="1"/>
  <c r="H107" i="3"/>
  <c r="I107" i="3" s="1"/>
  <c r="H108" i="3"/>
  <c r="I108" i="3"/>
  <c r="H109" i="3"/>
  <c r="I109" i="3"/>
  <c r="H110" i="3"/>
  <c r="I110" i="3"/>
  <c r="H111" i="3"/>
  <c r="I111" i="3"/>
  <c r="H112" i="3"/>
  <c r="I112" i="3" s="1"/>
  <c r="H113" i="3"/>
  <c r="I113" i="3" s="1"/>
  <c r="H114" i="3"/>
  <c r="I114" i="3"/>
  <c r="H115" i="3"/>
  <c r="I115" i="3"/>
  <c r="H116" i="3"/>
  <c r="I116" i="3"/>
  <c r="H117" i="3"/>
  <c r="I117" i="3"/>
  <c r="H118" i="3"/>
  <c r="I118" i="3" s="1"/>
  <c r="H119" i="3"/>
  <c r="I119" i="3" s="1"/>
  <c r="H120" i="3"/>
  <c r="I120" i="3"/>
  <c r="H121" i="3"/>
  <c r="I121" i="3"/>
  <c r="H122" i="3"/>
  <c r="I122" i="3"/>
  <c r="H123" i="3"/>
  <c r="I123" i="3"/>
  <c r="H124" i="3"/>
  <c r="I124" i="3" s="1"/>
  <c r="H125" i="3"/>
  <c r="I125" i="3" s="1"/>
  <c r="H126" i="3"/>
  <c r="I126" i="3"/>
  <c r="H127" i="3"/>
  <c r="I127" i="3"/>
  <c r="H128" i="3"/>
  <c r="I128" i="3"/>
  <c r="H129" i="3"/>
  <c r="I129" i="3"/>
  <c r="H130" i="3"/>
  <c r="I130" i="3" s="1"/>
  <c r="H131" i="3"/>
  <c r="I131" i="3" s="1"/>
  <c r="H132" i="3"/>
  <c r="I132" i="3"/>
  <c r="H133" i="3"/>
  <c r="I133" i="3"/>
  <c r="H134" i="3"/>
  <c r="I134" i="3"/>
  <c r="H135" i="3"/>
  <c r="I135" i="3"/>
  <c r="H136" i="3"/>
  <c r="I136" i="3" s="1"/>
  <c r="H137" i="3"/>
  <c r="I137" i="3" s="1"/>
  <c r="H138" i="3"/>
  <c r="I138" i="3"/>
  <c r="H139" i="3"/>
  <c r="I139" i="3"/>
  <c r="H140" i="3"/>
  <c r="I140" i="3"/>
  <c r="H141" i="3"/>
  <c r="I141" i="3"/>
  <c r="H142" i="3"/>
  <c r="I142" i="3" s="1"/>
  <c r="H143" i="3"/>
  <c r="I143" i="3" s="1"/>
  <c r="H144" i="3"/>
  <c r="I144" i="3"/>
  <c r="H145" i="3"/>
  <c r="I145" i="3"/>
  <c r="H146" i="3"/>
  <c r="I146" i="3"/>
  <c r="H147" i="3"/>
  <c r="I147" i="3"/>
  <c r="H148" i="3"/>
  <c r="I148" i="3" s="1"/>
  <c r="H149" i="3"/>
  <c r="I149" i="3" s="1"/>
  <c r="H150" i="3"/>
  <c r="I150" i="3"/>
  <c r="H151" i="3"/>
  <c r="I151" i="3"/>
  <c r="H152" i="3"/>
  <c r="I152" i="3"/>
  <c r="H153" i="3"/>
  <c r="I153" i="3"/>
  <c r="H154" i="3"/>
  <c r="I154" i="3" s="1"/>
  <c r="H155" i="3"/>
  <c r="I155" i="3" s="1"/>
  <c r="H156" i="3"/>
  <c r="I156" i="3"/>
  <c r="H157" i="3"/>
  <c r="I157" i="3"/>
  <c r="H158" i="3"/>
  <c r="I158" i="3" s="1"/>
  <c r="H159" i="3"/>
  <c r="I159" i="3"/>
  <c r="H160" i="3"/>
  <c r="I160" i="3" s="1"/>
  <c r="H161" i="3"/>
  <c r="I161" i="3" s="1"/>
  <c r="H162" i="3"/>
  <c r="I162" i="3"/>
  <c r="H163" i="3"/>
  <c r="I163" i="3" s="1"/>
  <c r="H164" i="3"/>
  <c r="I164" i="3"/>
  <c r="H165" i="3"/>
  <c r="I165" i="3" s="1"/>
  <c r="H166" i="3"/>
  <c r="I166" i="3" s="1"/>
  <c r="H167" i="3"/>
  <c r="I167" i="3" s="1"/>
  <c r="H168" i="3"/>
  <c r="I168" i="3" s="1"/>
  <c r="H169" i="3"/>
  <c r="I169" i="3"/>
  <c r="H170" i="3"/>
  <c r="I170" i="3" s="1"/>
  <c r="H171" i="3"/>
  <c r="I171" i="3"/>
  <c r="H172" i="3"/>
  <c r="I172" i="3" s="1"/>
  <c r="H173" i="3"/>
  <c r="I173" i="3" s="1"/>
  <c r="H174" i="3"/>
  <c r="I174" i="3"/>
  <c r="H175" i="3"/>
  <c r="I175" i="3" s="1"/>
  <c r="H176" i="3"/>
  <c r="I176" i="3"/>
  <c r="H177" i="3"/>
  <c r="I177" i="3" s="1"/>
  <c r="H178" i="3"/>
  <c r="I178" i="3" s="1"/>
  <c r="H179" i="3"/>
  <c r="I179" i="3" s="1"/>
  <c r="H180" i="3"/>
  <c r="I180" i="3" s="1"/>
  <c r="H181" i="3"/>
  <c r="I181" i="3"/>
  <c r="H182" i="3"/>
  <c r="I182" i="3" s="1"/>
  <c r="H183" i="3"/>
  <c r="I183" i="3"/>
  <c r="H184" i="3"/>
  <c r="I184" i="3" s="1"/>
  <c r="H185" i="3"/>
  <c r="I185" i="3" s="1"/>
  <c r="H186" i="3"/>
  <c r="I186" i="3"/>
  <c r="H187" i="3"/>
  <c r="I187" i="3" s="1"/>
  <c r="H188" i="3"/>
  <c r="I188" i="3" s="1"/>
  <c r="H189" i="3"/>
  <c r="I189" i="3" s="1"/>
  <c r="H190" i="3"/>
  <c r="I190" i="3" s="1"/>
  <c r="H191" i="3"/>
  <c r="I191" i="3" s="1"/>
  <c r="H192" i="3"/>
  <c r="I192" i="3" s="1"/>
  <c r="H193" i="3"/>
  <c r="I193" i="3" s="1"/>
  <c r="H194" i="3"/>
  <c r="I194" i="3" s="1"/>
  <c r="H195" i="3"/>
  <c r="I195" i="3" s="1"/>
  <c r="H196" i="3"/>
  <c r="I196" i="3" s="1"/>
  <c r="H197" i="3"/>
  <c r="I197" i="3" s="1"/>
  <c r="H198" i="3"/>
  <c r="I198" i="3" s="1"/>
  <c r="H199" i="3"/>
  <c r="I199" i="3" s="1"/>
  <c r="H200" i="3"/>
  <c r="I200" i="3" s="1"/>
  <c r="H201" i="3"/>
  <c r="I201" i="3" s="1"/>
  <c r="H202" i="3"/>
  <c r="I202" i="3" s="1"/>
  <c r="H203" i="3"/>
  <c r="I203" i="3" s="1"/>
  <c r="H204" i="3"/>
  <c r="I204" i="3" s="1"/>
  <c r="H205" i="3"/>
  <c r="I205" i="3" s="1"/>
  <c r="H206" i="3"/>
  <c r="I206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I215" i="3" s="1"/>
  <c r="H216" i="3"/>
  <c r="I216" i="3" s="1"/>
  <c r="H217" i="3"/>
  <c r="I217" i="3" s="1"/>
  <c r="H218" i="3"/>
  <c r="I218" i="3" s="1"/>
  <c r="H219" i="3"/>
  <c r="I219" i="3" s="1"/>
  <c r="H220" i="3"/>
  <c r="I220" i="3" s="1"/>
  <c r="H221" i="3"/>
  <c r="I221" i="3" s="1"/>
  <c r="H222" i="3"/>
  <c r="I222" i="3" s="1"/>
  <c r="H223" i="3"/>
  <c r="I223" i="3" s="1"/>
  <c r="H224" i="3"/>
  <c r="I224" i="3" s="1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I231" i="3" s="1"/>
  <c r="H232" i="3"/>
  <c r="I232" i="3" s="1"/>
  <c r="H233" i="3"/>
  <c r="I233" i="3" s="1"/>
  <c r="H234" i="3"/>
  <c r="I234" i="3" s="1"/>
  <c r="H235" i="3"/>
  <c r="I235" i="3" s="1"/>
  <c r="H236" i="3"/>
  <c r="I236" i="3" s="1"/>
  <c r="H237" i="3"/>
  <c r="I237" i="3" s="1"/>
  <c r="H238" i="3"/>
  <c r="I238" i="3" s="1"/>
  <c r="H239" i="3"/>
  <c r="I239" i="3" s="1"/>
  <c r="H240" i="3"/>
  <c r="I240" i="3" s="1"/>
  <c r="H241" i="3"/>
  <c r="I241" i="3" s="1"/>
  <c r="H242" i="3"/>
  <c r="I242" i="3" s="1"/>
  <c r="H243" i="3"/>
  <c r="I243" i="3" s="1"/>
  <c r="H244" i="3"/>
  <c r="I244" i="3" s="1"/>
  <c r="H245" i="3"/>
  <c r="I245" i="3" s="1"/>
  <c r="H246" i="3"/>
  <c r="I246" i="3" s="1"/>
  <c r="H247" i="3"/>
  <c r="I247" i="3" s="1"/>
  <c r="H248" i="3"/>
  <c r="I248" i="3" s="1"/>
  <c r="H249" i="3"/>
  <c r="I249" i="3" s="1"/>
  <c r="H250" i="3"/>
  <c r="I250" i="3" s="1"/>
  <c r="H4" i="1"/>
  <c r="I4" i="1" s="1"/>
  <c r="F4" i="19" s="1"/>
  <c r="M4" i="19" s="1"/>
  <c r="H5" i="1"/>
  <c r="I5" i="1" s="1"/>
  <c r="E5" i="19" s="1"/>
  <c r="L5" i="19" s="1"/>
  <c r="H6" i="1"/>
  <c r="I6" i="1" s="1"/>
  <c r="D6" i="19" s="1"/>
  <c r="K6" i="19" s="1"/>
  <c r="H7" i="1"/>
  <c r="I7" i="1" s="1"/>
  <c r="C7" i="19" s="1"/>
  <c r="J7" i="19" s="1"/>
  <c r="H8" i="1"/>
  <c r="I8" i="1" s="1"/>
  <c r="H9" i="1"/>
  <c r="I9" i="1" s="1"/>
  <c r="D9" i="19" s="1"/>
  <c r="K9" i="19" s="1"/>
  <c r="J74" i="19" s="1"/>
  <c r="H10" i="1"/>
  <c r="I10" i="1" s="1"/>
  <c r="C10" i="19" s="1"/>
  <c r="J10" i="19" s="1"/>
  <c r="H11" i="1"/>
  <c r="I11" i="1" s="1"/>
  <c r="C11" i="19" s="1"/>
  <c r="J11" i="19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/>
  <c r="H25" i="1"/>
  <c r="I25" i="1"/>
  <c r="H26" i="1"/>
  <c r="I26" i="1"/>
  <c r="H27" i="1"/>
  <c r="I27" i="1"/>
  <c r="H28" i="1"/>
  <c r="I28" i="1" s="1"/>
  <c r="H29" i="1"/>
  <c r="I29" i="1" s="1"/>
  <c r="H30" i="1"/>
  <c r="I30" i="1"/>
  <c r="H31" i="1"/>
  <c r="I31" i="1"/>
  <c r="H32" i="1"/>
  <c r="I32" i="1"/>
  <c r="H33" i="1"/>
  <c r="I33" i="1"/>
  <c r="H34" i="1"/>
  <c r="I34" i="1" s="1"/>
  <c r="H35" i="1"/>
  <c r="I35" i="1" s="1"/>
  <c r="H36" i="1"/>
  <c r="I36" i="1"/>
  <c r="H37" i="1"/>
  <c r="I37" i="1"/>
  <c r="H38" i="1"/>
  <c r="I38" i="1"/>
  <c r="H39" i="1"/>
  <c r="I39" i="1"/>
  <c r="H40" i="1"/>
  <c r="I40" i="1" s="1"/>
  <c r="H41" i="1"/>
  <c r="I41" i="1" s="1"/>
  <c r="H42" i="1"/>
  <c r="I42" i="1"/>
  <c r="H43" i="1"/>
  <c r="I43" i="1"/>
  <c r="H44" i="1"/>
  <c r="I44" i="1"/>
  <c r="H45" i="1"/>
  <c r="I45" i="1"/>
  <c r="H46" i="1"/>
  <c r="I46" i="1" s="1"/>
  <c r="H47" i="1"/>
  <c r="I47" i="1" s="1"/>
  <c r="H48" i="1"/>
  <c r="I48" i="1"/>
  <c r="H49" i="1"/>
  <c r="I49" i="1"/>
  <c r="H50" i="1"/>
  <c r="I50" i="1"/>
  <c r="H51" i="1"/>
  <c r="I51" i="1"/>
  <c r="H52" i="1"/>
  <c r="I52" i="1" s="1"/>
  <c r="H53" i="1"/>
  <c r="I53" i="1" s="1"/>
  <c r="H54" i="1"/>
  <c r="I54" i="1"/>
  <c r="H55" i="1"/>
  <c r="I55" i="1"/>
  <c r="H56" i="1"/>
  <c r="I56" i="1"/>
  <c r="H57" i="1"/>
  <c r="I57" i="1"/>
  <c r="H58" i="1"/>
  <c r="I58" i="1" s="1"/>
  <c r="H59" i="1"/>
  <c r="I59" i="1" s="1"/>
  <c r="H60" i="1"/>
  <c r="I60" i="1" s="1"/>
  <c r="H61" i="1"/>
  <c r="I61" i="1"/>
  <c r="H62" i="1"/>
  <c r="I62" i="1" s="1"/>
  <c r="H63" i="1"/>
  <c r="I63" i="1"/>
  <c r="H64" i="1"/>
  <c r="I64" i="1" s="1"/>
  <c r="H65" i="1"/>
  <c r="I65" i="1" s="1"/>
  <c r="H66" i="1"/>
  <c r="I66" i="1"/>
  <c r="H67" i="1"/>
  <c r="I67" i="1" s="1"/>
  <c r="H68" i="1"/>
  <c r="I68" i="1"/>
  <c r="H69" i="1"/>
  <c r="I69" i="1" s="1"/>
  <c r="H70" i="1"/>
  <c r="I70" i="1" s="1"/>
  <c r="H71" i="1"/>
  <c r="I71" i="1" s="1"/>
  <c r="H72" i="1"/>
  <c r="I72" i="1" s="1"/>
  <c r="H73" i="1"/>
  <c r="I73" i="1"/>
  <c r="H74" i="1"/>
  <c r="I74" i="1" s="1"/>
  <c r="H75" i="1"/>
  <c r="I75" i="1"/>
  <c r="H76" i="1"/>
  <c r="I76" i="1" s="1"/>
  <c r="H77" i="1"/>
  <c r="I77" i="1" s="1"/>
  <c r="H78" i="1"/>
  <c r="I78" i="1"/>
  <c r="H79" i="1"/>
  <c r="I79" i="1" s="1"/>
  <c r="H80" i="1"/>
  <c r="I80" i="1"/>
  <c r="H81" i="1"/>
  <c r="I81" i="1" s="1"/>
  <c r="H82" i="1"/>
  <c r="I82" i="1" s="1"/>
  <c r="H83" i="1"/>
  <c r="I83" i="1" s="1"/>
  <c r="H84" i="1"/>
  <c r="I84" i="1" s="1"/>
  <c r="H85" i="1"/>
  <c r="I85" i="1"/>
  <c r="H86" i="1"/>
  <c r="I86" i="1" s="1"/>
  <c r="H87" i="1"/>
  <c r="I87" i="1"/>
  <c r="H88" i="1"/>
  <c r="I88" i="1" s="1"/>
  <c r="H89" i="1"/>
  <c r="I89" i="1" s="1"/>
  <c r="H90" i="1"/>
  <c r="I90" i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/>
  <c r="H117" i="1"/>
  <c r="I117" i="1" s="1"/>
  <c r="H118" i="1"/>
  <c r="I118" i="1" s="1"/>
  <c r="H119" i="1"/>
  <c r="I119" i="1" s="1"/>
  <c r="H120" i="1"/>
  <c r="I120" i="1" s="1"/>
  <c r="H121" i="1"/>
  <c r="I121" i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/>
  <c r="H129" i="1"/>
  <c r="I129" i="1" s="1"/>
  <c r="H130" i="1"/>
  <c r="I130" i="1" s="1"/>
  <c r="H131" i="1"/>
  <c r="I131" i="1" s="1"/>
  <c r="H132" i="1"/>
  <c r="I132" i="1" s="1"/>
  <c r="H133" i="1"/>
  <c r="I133" i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/>
  <c r="H141" i="1"/>
  <c r="I141" i="1" s="1"/>
  <c r="H142" i="1"/>
  <c r="I142" i="1" s="1"/>
  <c r="H143" i="1"/>
  <c r="I143" i="1" s="1"/>
  <c r="H144" i="1"/>
  <c r="I144" i="1" s="1"/>
  <c r="H145" i="1"/>
  <c r="I145" i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/>
  <c r="H153" i="1"/>
  <c r="I153" i="1" s="1"/>
  <c r="H154" i="1"/>
  <c r="I154" i="1" s="1"/>
  <c r="H155" i="1"/>
  <c r="I155" i="1" s="1"/>
  <c r="H156" i="1"/>
  <c r="I156" i="1" s="1"/>
  <c r="H157" i="1"/>
  <c r="I157" i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/>
  <c r="H165" i="1"/>
  <c r="I165" i="1" s="1"/>
  <c r="H166" i="1"/>
  <c r="I166" i="1" s="1"/>
  <c r="H167" i="1"/>
  <c r="I167" i="1" s="1"/>
  <c r="H168" i="1"/>
  <c r="I168" i="1" s="1"/>
  <c r="H169" i="1"/>
  <c r="I169" i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/>
  <c r="H177" i="1"/>
  <c r="I177" i="1" s="1"/>
  <c r="H178" i="1"/>
  <c r="I178" i="1" s="1"/>
  <c r="H179" i="1"/>
  <c r="I179" i="1" s="1"/>
  <c r="H180" i="1"/>
  <c r="I180" i="1" s="1"/>
  <c r="H181" i="1"/>
  <c r="I181" i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/>
  <c r="H189" i="1"/>
  <c r="I189" i="1" s="1"/>
  <c r="H190" i="1"/>
  <c r="I190" i="1" s="1"/>
  <c r="H191" i="1"/>
  <c r="I191" i="1" s="1"/>
  <c r="H192" i="1"/>
  <c r="I192" i="1" s="1"/>
  <c r="H193" i="1"/>
  <c r="I193" i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/>
  <c r="H201" i="1"/>
  <c r="I201" i="1" s="1"/>
  <c r="H202" i="1"/>
  <c r="I202" i="1" s="1"/>
  <c r="H203" i="1"/>
  <c r="I203" i="1" s="1"/>
  <c r="H204" i="1"/>
  <c r="I204" i="1" s="1"/>
  <c r="H205" i="1"/>
  <c r="I205" i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/>
  <c r="H213" i="1"/>
  <c r="I213" i="1" s="1"/>
  <c r="H214" i="1"/>
  <c r="I214" i="1" s="1"/>
  <c r="H215" i="1"/>
  <c r="I215" i="1" s="1"/>
  <c r="H216" i="1"/>
  <c r="I216" i="1" s="1"/>
  <c r="H217" i="1"/>
  <c r="I217" i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/>
  <c r="H225" i="1"/>
  <c r="I225" i="1" s="1"/>
  <c r="H226" i="1"/>
  <c r="I226" i="1" s="1"/>
  <c r="H227" i="1"/>
  <c r="I227" i="1" s="1"/>
  <c r="H228" i="1"/>
  <c r="I228" i="1" s="1"/>
  <c r="H229" i="1"/>
  <c r="I229" i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/>
  <c r="H237" i="1"/>
  <c r="I237" i="1" s="1"/>
  <c r="H238" i="1"/>
  <c r="I238" i="1" s="1"/>
  <c r="H239" i="1"/>
  <c r="I239" i="1" s="1"/>
  <c r="H240" i="1"/>
  <c r="I240" i="1" s="1"/>
  <c r="H241" i="1"/>
  <c r="I241" i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F3" i="15"/>
  <c r="G3" i="15"/>
  <c r="B40" i="19" s="1"/>
  <c r="E39" i="19"/>
  <c r="L37" i="19" s="1"/>
  <c r="G3" i="13"/>
  <c r="H3" i="13" s="1"/>
  <c r="I3" i="12"/>
  <c r="J3" i="12" s="1"/>
  <c r="G3" i="11"/>
  <c r="H3" i="11" s="1"/>
  <c r="H3" i="10"/>
  <c r="I3" i="10" s="1"/>
  <c r="G4" i="9"/>
  <c r="H4" i="9" s="1"/>
  <c r="G5" i="9"/>
  <c r="H5" i="9" s="1"/>
  <c r="G6" i="9"/>
  <c r="H6" i="9" s="1"/>
  <c r="G7" i="9"/>
  <c r="H7" i="9" s="1"/>
  <c r="G8" i="9"/>
  <c r="H8" i="9" s="1"/>
  <c r="G9" i="9"/>
  <c r="H9" i="9" s="1"/>
  <c r="G10" i="9"/>
  <c r="H10" i="9" s="1"/>
  <c r="G11" i="9"/>
  <c r="H11" i="9" s="1"/>
  <c r="G12" i="9"/>
  <c r="H12" i="9" s="1"/>
  <c r="G13" i="9"/>
  <c r="H13" i="9"/>
  <c r="G14" i="9"/>
  <c r="H14" i="9" s="1"/>
  <c r="G15" i="9"/>
  <c r="H15" i="9" s="1"/>
  <c r="G16" i="9"/>
  <c r="H16" i="9" s="1"/>
  <c r="G17" i="9"/>
  <c r="H17" i="9" s="1"/>
  <c r="G18" i="9"/>
  <c r="H18" i="9" s="1"/>
  <c r="G19" i="9"/>
  <c r="H19" i="9" s="1"/>
  <c r="G20" i="9"/>
  <c r="H20" i="9" s="1"/>
  <c r="G21" i="9"/>
  <c r="H21" i="9" s="1"/>
  <c r="G22" i="9"/>
  <c r="H22" i="9" s="1"/>
  <c r="G23" i="9"/>
  <c r="H23" i="9"/>
  <c r="G24" i="9"/>
  <c r="H24" i="9" s="1"/>
  <c r="G25" i="9"/>
  <c r="H25" i="9" s="1"/>
  <c r="G26" i="9"/>
  <c r="H26" i="9" s="1"/>
  <c r="G27" i="9"/>
  <c r="H27" i="9" s="1"/>
  <c r="G28" i="9"/>
  <c r="H28" i="9" s="1"/>
  <c r="G29" i="9"/>
  <c r="H29" i="9" s="1"/>
  <c r="G30" i="9"/>
  <c r="H30" i="9" s="1"/>
  <c r="G31" i="9"/>
  <c r="H31" i="9" s="1"/>
  <c r="G32" i="9"/>
  <c r="H32" i="9" s="1"/>
  <c r="G33" i="9"/>
  <c r="H33" i="9" s="1"/>
  <c r="G34" i="9"/>
  <c r="H34" i="9" s="1"/>
  <c r="G35" i="9"/>
  <c r="H35" i="9" s="1"/>
  <c r="G36" i="9"/>
  <c r="H36" i="9"/>
  <c r="G37" i="9"/>
  <c r="H37" i="9" s="1"/>
  <c r="G38" i="9"/>
  <c r="H38" i="9"/>
  <c r="G39" i="9"/>
  <c r="H39" i="9" s="1"/>
  <c r="G40" i="9"/>
  <c r="H40" i="9" s="1"/>
  <c r="G41" i="9"/>
  <c r="H41" i="9" s="1"/>
  <c r="G42" i="9"/>
  <c r="H42" i="9" s="1"/>
  <c r="G43" i="9"/>
  <c r="H43" i="9" s="1"/>
  <c r="G44" i="9"/>
  <c r="H44" i="9" s="1"/>
  <c r="G45" i="9"/>
  <c r="H45" i="9" s="1"/>
  <c r="G46" i="9"/>
  <c r="H46" i="9" s="1"/>
  <c r="G47" i="9"/>
  <c r="H47" i="9"/>
  <c r="G48" i="9"/>
  <c r="H48" i="9" s="1"/>
  <c r="G49" i="9"/>
  <c r="H49" i="9"/>
  <c r="G50" i="9"/>
  <c r="H50" i="9" s="1"/>
  <c r="G51" i="9"/>
  <c r="H51" i="9"/>
  <c r="G52" i="9"/>
  <c r="H52" i="9" s="1"/>
  <c r="G53" i="9"/>
  <c r="H53" i="9" s="1"/>
  <c r="G54" i="9"/>
  <c r="H54" i="9" s="1"/>
  <c r="G55" i="9"/>
  <c r="H55" i="9" s="1"/>
  <c r="G56" i="9"/>
  <c r="H56" i="9" s="1"/>
  <c r="G57" i="9"/>
  <c r="H57" i="9" s="1"/>
  <c r="G58" i="9"/>
  <c r="H58" i="9" s="1"/>
  <c r="G59" i="9"/>
  <c r="H59" i="9"/>
  <c r="G60" i="9"/>
  <c r="H60" i="9" s="1"/>
  <c r="G61" i="9"/>
  <c r="H61" i="9"/>
  <c r="G62" i="9"/>
  <c r="H62" i="9" s="1"/>
  <c r="G63" i="9"/>
  <c r="H63" i="9"/>
  <c r="G64" i="9"/>
  <c r="H64" i="9" s="1"/>
  <c r="G65" i="9"/>
  <c r="H65" i="9" s="1"/>
  <c r="G66" i="9"/>
  <c r="H66" i="9" s="1"/>
  <c r="G67" i="9"/>
  <c r="H67" i="9" s="1"/>
  <c r="G68" i="9"/>
  <c r="H68" i="9" s="1"/>
  <c r="G69" i="9"/>
  <c r="H69" i="9" s="1"/>
  <c r="G70" i="9"/>
  <c r="H70" i="9" s="1"/>
  <c r="G71" i="9"/>
  <c r="H71" i="9" s="1"/>
  <c r="G72" i="9"/>
  <c r="H72" i="9"/>
  <c r="G73" i="9"/>
  <c r="H73" i="9" s="1"/>
  <c r="G74" i="9"/>
  <c r="H74" i="9"/>
  <c r="G75" i="9"/>
  <c r="H75" i="9" s="1"/>
  <c r="G76" i="9"/>
  <c r="H76" i="9" s="1"/>
  <c r="G77" i="9"/>
  <c r="H77" i="9" s="1"/>
  <c r="G78" i="9"/>
  <c r="H78" i="9" s="1"/>
  <c r="G79" i="9"/>
  <c r="H79" i="9" s="1"/>
  <c r="G80" i="9"/>
  <c r="H80" i="9" s="1"/>
  <c r="G81" i="9"/>
  <c r="H81" i="9" s="1"/>
  <c r="G82" i="9"/>
  <c r="H82" i="9" s="1"/>
  <c r="G83" i="9"/>
  <c r="H83" i="9" s="1"/>
  <c r="G84" i="9"/>
  <c r="H84" i="9"/>
  <c r="G85" i="9"/>
  <c r="H85" i="9" s="1"/>
  <c r="G86" i="9"/>
  <c r="H86" i="9"/>
  <c r="G87" i="9"/>
  <c r="H87" i="9" s="1"/>
  <c r="G88" i="9"/>
  <c r="H88" i="9" s="1"/>
  <c r="G89" i="9"/>
  <c r="H89" i="9" s="1"/>
  <c r="G90" i="9"/>
  <c r="H90" i="9" s="1"/>
  <c r="G91" i="9"/>
  <c r="H91" i="9" s="1"/>
  <c r="G92" i="9"/>
  <c r="H92" i="9" s="1"/>
  <c r="G93" i="9"/>
  <c r="H93" i="9" s="1"/>
  <c r="G94" i="9"/>
  <c r="H94" i="9" s="1"/>
  <c r="G95" i="9"/>
  <c r="H95" i="9"/>
  <c r="G96" i="9"/>
  <c r="H96" i="9" s="1"/>
  <c r="G97" i="9"/>
  <c r="H97" i="9"/>
  <c r="G98" i="9"/>
  <c r="H98" i="9" s="1"/>
  <c r="G99" i="9"/>
  <c r="H99" i="9"/>
  <c r="G100" i="9"/>
  <c r="H100" i="9" s="1"/>
  <c r="G101" i="9"/>
  <c r="H101" i="9" s="1"/>
  <c r="G102" i="9"/>
  <c r="H102" i="9" s="1"/>
  <c r="G103" i="9"/>
  <c r="H103" i="9" s="1"/>
  <c r="G104" i="9"/>
  <c r="H104" i="9" s="1"/>
  <c r="G105" i="9"/>
  <c r="H105" i="9" s="1"/>
  <c r="G106" i="9"/>
  <c r="H106" i="9" s="1"/>
  <c r="G107" i="9"/>
  <c r="H107" i="9"/>
  <c r="G108" i="9"/>
  <c r="H108" i="9" s="1"/>
  <c r="G109" i="9"/>
  <c r="H109" i="9"/>
  <c r="G110" i="9"/>
  <c r="H110" i="9" s="1"/>
  <c r="G111" i="9"/>
  <c r="H111" i="9"/>
  <c r="G112" i="9"/>
  <c r="H112" i="9" s="1"/>
  <c r="G113" i="9"/>
  <c r="H113" i="9" s="1"/>
  <c r="G114" i="9"/>
  <c r="H114" i="9" s="1"/>
  <c r="G115" i="9"/>
  <c r="H115" i="9" s="1"/>
  <c r="G116" i="9"/>
  <c r="H116" i="9" s="1"/>
  <c r="G117" i="9"/>
  <c r="H117" i="9" s="1"/>
  <c r="G118" i="9"/>
  <c r="H118" i="9" s="1"/>
  <c r="G119" i="9"/>
  <c r="H119" i="9" s="1"/>
  <c r="G120" i="9"/>
  <c r="H120" i="9"/>
  <c r="G121" i="9"/>
  <c r="H121" i="9" s="1"/>
  <c r="G122" i="9"/>
  <c r="H122" i="9"/>
  <c r="G123" i="9"/>
  <c r="H123" i="9" s="1"/>
  <c r="G124" i="9"/>
  <c r="H124" i="9" s="1"/>
  <c r="G125" i="9"/>
  <c r="H125" i="9" s="1"/>
  <c r="G126" i="9"/>
  <c r="H126" i="9" s="1"/>
  <c r="G127" i="9"/>
  <c r="H127" i="9" s="1"/>
  <c r="G128" i="9"/>
  <c r="H128" i="9" s="1"/>
  <c r="G129" i="9"/>
  <c r="H129" i="9" s="1"/>
  <c r="G130" i="9"/>
  <c r="H130" i="9" s="1"/>
  <c r="G131" i="9"/>
  <c r="H131" i="9" s="1"/>
  <c r="G132" i="9"/>
  <c r="H132" i="9"/>
  <c r="G133" i="9"/>
  <c r="H133" i="9" s="1"/>
  <c r="G134" i="9"/>
  <c r="H134" i="9"/>
  <c r="G135" i="9"/>
  <c r="H135" i="9" s="1"/>
  <c r="G136" i="9"/>
  <c r="H136" i="9" s="1"/>
  <c r="G137" i="9"/>
  <c r="H137" i="9" s="1"/>
  <c r="G138" i="9"/>
  <c r="H138" i="9" s="1"/>
  <c r="G139" i="9"/>
  <c r="H139" i="9" s="1"/>
  <c r="G140" i="9"/>
  <c r="H140" i="9" s="1"/>
  <c r="G141" i="9"/>
  <c r="H141" i="9" s="1"/>
  <c r="G142" i="9"/>
  <c r="H142" i="9" s="1"/>
  <c r="G143" i="9"/>
  <c r="H143" i="9"/>
  <c r="G144" i="9"/>
  <c r="H144" i="9" s="1"/>
  <c r="G145" i="9"/>
  <c r="H145" i="9"/>
  <c r="G146" i="9"/>
  <c r="H146" i="9" s="1"/>
  <c r="G147" i="9"/>
  <c r="H147" i="9"/>
  <c r="G148" i="9"/>
  <c r="H148" i="9" s="1"/>
  <c r="G149" i="9"/>
  <c r="H149" i="9" s="1"/>
  <c r="G150" i="9"/>
  <c r="H150" i="9" s="1"/>
  <c r="G151" i="9"/>
  <c r="H151" i="9" s="1"/>
  <c r="G152" i="9"/>
  <c r="H152" i="9" s="1"/>
  <c r="G153" i="9"/>
  <c r="H153" i="9" s="1"/>
  <c r="G154" i="9"/>
  <c r="H154" i="9" s="1"/>
  <c r="G155" i="9"/>
  <c r="H155" i="9"/>
  <c r="G156" i="9"/>
  <c r="H156" i="9" s="1"/>
  <c r="G157" i="9"/>
  <c r="H157" i="9"/>
  <c r="G158" i="9"/>
  <c r="H158" i="9" s="1"/>
  <c r="G159" i="9"/>
  <c r="H159" i="9"/>
  <c r="G160" i="9"/>
  <c r="H160" i="9" s="1"/>
  <c r="G161" i="9"/>
  <c r="H161" i="9" s="1"/>
  <c r="G162" i="9"/>
  <c r="H162" i="9" s="1"/>
  <c r="G163" i="9"/>
  <c r="H163" i="9" s="1"/>
  <c r="G164" i="9"/>
  <c r="H164" i="9" s="1"/>
  <c r="G165" i="9"/>
  <c r="H165" i="9" s="1"/>
  <c r="G166" i="9"/>
  <c r="H166" i="9" s="1"/>
  <c r="G167" i="9"/>
  <c r="H167" i="9" s="1"/>
  <c r="G168" i="9"/>
  <c r="H168" i="9"/>
  <c r="G169" i="9"/>
  <c r="H169" i="9" s="1"/>
  <c r="G170" i="9"/>
  <c r="H170" i="9"/>
  <c r="G171" i="9"/>
  <c r="H171" i="9" s="1"/>
  <c r="G172" i="9"/>
  <c r="H172" i="9" s="1"/>
  <c r="G173" i="9"/>
  <c r="H173" i="9" s="1"/>
  <c r="G174" i="9"/>
  <c r="H174" i="9" s="1"/>
  <c r="G175" i="9"/>
  <c r="H175" i="9" s="1"/>
  <c r="G176" i="9"/>
  <c r="H176" i="9" s="1"/>
  <c r="G177" i="9"/>
  <c r="H177" i="9" s="1"/>
  <c r="G178" i="9"/>
  <c r="H178" i="9" s="1"/>
  <c r="G179" i="9"/>
  <c r="H179" i="9" s="1"/>
  <c r="G180" i="9"/>
  <c r="H180" i="9"/>
  <c r="G181" i="9"/>
  <c r="H181" i="9"/>
  <c r="G182" i="9"/>
  <c r="H182" i="9"/>
  <c r="G183" i="9"/>
  <c r="H183" i="9"/>
  <c r="G184" i="9"/>
  <c r="H184" i="9" s="1"/>
  <c r="G185" i="9"/>
  <c r="H185" i="9" s="1"/>
  <c r="G186" i="9"/>
  <c r="H186" i="9" s="1"/>
  <c r="G187" i="9"/>
  <c r="H187" i="9" s="1"/>
  <c r="G188" i="9"/>
  <c r="H188" i="9" s="1"/>
  <c r="G189" i="9"/>
  <c r="H189" i="9" s="1"/>
  <c r="G190" i="9"/>
  <c r="H190" i="9" s="1"/>
  <c r="G191" i="9"/>
  <c r="H191" i="9"/>
  <c r="G192" i="9"/>
  <c r="H192" i="9"/>
  <c r="G193" i="9"/>
  <c r="H193" i="9"/>
  <c r="G194" i="9"/>
  <c r="H194" i="9"/>
  <c r="G195" i="9"/>
  <c r="H195" i="9"/>
  <c r="G196" i="9"/>
  <c r="H196" i="9" s="1"/>
  <c r="G197" i="9"/>
  <c r="H197" i="9" s="1"/>
  <c r="G198" i="9"/>
  <c r="H198" i="9" s="1"/>
  <c r="G199" i="9"/>
  <c r="H199" i="9" s="1"/>
  <c r="G200" i="9"/>
  <c r="H200" i="9" s="1"/>
  <c r="G201" i="9"/>
  <c r="H201" i="9" s="1"/>
  <c r="G202" i="9"/>
  <c r="H202" i="9" s="1"/>
  <c r="G203" i="9"/>
  <c r="H203" i="9"/>
  <c r="G204" i="9"/>
  <c r="H204" i="9"/>
  <c r="G205" i="9"/>
  <c r="H205" i="9"/>
  <c r="G206" i="9"/>
  <c r="H206" i="9"/>
  <c r="G207" i="9"/>
  <c r="H207" i="9"/>
  <c r="G208" i="9"/>
  <c r="H208" i="9" s="1"/>
  <c r="G209" i="9"/>
  <c r="H209" i="9" s="1"/>
  <c r="G210" i="9"/>
  <c r="H210" i="9" s="1"/>
  <c r="G211" i="9"/>
  <c r="H211" i="9" s="1"/>
  <c r="G212" i="9"/>
  <c r="H212" i="9" s="1"/>
  <c r="G213" i="9"/>
  <c r="H213" i="9" s="1"/>
  <c r="G214" i="9"/>
  <c r="H214" i="9" s="1"/>
  <c r="G215" i="9"/>
  <c r="H215" i="9"/>
  <c r="G216" i="9"/>
  <c r="H216" i="9"/>
  <c r="G217" i="9"/>
  <c r="H217" i="9"/>
  <c r="G218" i="9"/>
  <c r="H218" i="9"/>
  <c r="G219" i="9"/>
  <c r="H219" i="9"/>
  <c r="G220" i="9"/>
  <c r="H220" i="9" s="1"/>
  <c r="G221" i="9"/>
  <c r="H221" i="9" s="1"/>
  <c r="G222" i="9"/>
  <c r="H222" i="9" s="1"/>
  <c r="G223" i="9"/>
  <c r="H223" i="9" s="1"/>
  <c r="G224" i="9"/>
  <c r="H224" i="9" s="1"/>
  <c r="G225" i="9"/>
  <c r="H225" i="9" s="1"/>
  <c r="G226" i="9"/>
  <c r="H226" i="9" s="1"/>
  <c r="G227" i="9"/>
  <c r="H227" i="9"/>
  <c r="G228" i="9"/>
  <c r="H228" i="9"/>
  <c r="G229" i="9"/>
  <c r="H229" i="9"/>
  <c r="G230" i="9"/>
  <c r="H230" i="9"/>
  <c r="G231" i="9"/>
  <c r="H231" i="9"/>
  <c r="G232" i="9"/>
  <c r="H232" i="9" s="1"/>
  <c r="G233" i="9"/>
  <c r="H233" i="9" s="1"/>
  <c r="G234" i="9"/>
  <c r="H234" i="9" s="1"/>
  <c r="G235" i="9"/>
  <c r="H235" i="9" s="1"/>
  <c r="G236" i="9"/>
  <c r="H236" i="9" s="1"/>
  <c r="G237" i="9"/>
  <c r="H237" i="9" s="1"/>
  <c r="G238" i="9"/>
  <c r="H238" i="9" s="1"/>
  <c r="G239" i="9"/>
  <c r="H239" i="9"/>
  <c r="G240" i="9"/>
  <c r="H240" i="9"/>
  <c r="G241" i="9"/>
  <c r="H241" i="9"/>
  <c r="G242" i="9"/>
  <c r="H242" i="9"/>
  <c r="G243" i="9"/>
  <c r="H243" i="9"/>
  <c r="G244" i="9"/>
  <c r="H244" i="9" s="1"/>
  <c r="G245" i="9"/>
  <c r="H245" i="9" s="1"/>
  <c r="G246" i="9"/>
  <c r="H246" i="9" s="1"/>
  <c r="G247" i="9"/>
  <c r="H247" i="9" s="1"/>
  <c r="G248" i="9"/>
  <c r="H248" i="9" s="1"/>
  <c r="G249" i="9"/>
  <c r="H249" i="9" s="1"/>
  <c r="G250" i="9"/>
  <c r="H250" i="9" s="1"/>
  <c r="G3" i="9"/>
  <c r="H3" i="9" s="1"/>
  <c r="G3" i="7"/>
  <c r="H3" i="7" s="1"/>
  <c r="H3" i="6"/>
  <c r="I3" i="6" s="1"/>
  <c r="H3" i="5"/>
  <c r="I3" i="5" s="1"/>
  <c r="H3" i="1"/>
  <c r="I3" i="1" s="1"/>
  <c r="H3" i="3"/>
  <c r="I3" i="3" s="1"/>
  <c r="C39" i="19" l="1"/>
  <c r="J37" i="19" s="1"/>
  <c r="D35" i="19"/>
  <c r="K34" i="19" s="1"/>
  <c r="F35" i="19"/>
  <c r="M34" i="19" s="1"/>
  <c r="F34" i="19"/>
  <c r="B35" i="19"/>
  <c r="I34" i="19" s="1"/>
  <c r="D37" i="19"/>
  <c r="K35" i="19" s="1"/>
  <c r="K33" i="19" s="1"/>
  <c r="D34" i="19"/>
  <c r="E37" i="19"/>
  <c r="C36" i="19"/>
  <c r="J35" i="19" s="1"/>
  <c r="J33" i="19" s="1"/>
  <c r="E34" i="19"/>
  <c r="C34" i="19"/>
  <c r="E36" i="19"/>
  <c r="L35" i="19" s="1"/>
  <c r="L33" i="19" s="1"/>
  <c r="B36" i="19"/>
  <c r="I35" i="19" s="1"/>
  <c r="I33" i="19" s="1"/>
  <c r="B34" i="19"/>
  <c r="F32" i="19"/>
  <c r="M31" i="19" s="1"/>
  <c r="D32" i="19"/>
  <c r="K31" i="19" s="1"/>
  <c r="B32" i="19"/>
  <c r="I31" i="19" s="1"/>
  <c r="D31" i="19"/>
  <c r="K30" i="19" s="1"/>
  <c r="C31" i="19"/>
  <c r="J30" i="19" s="1"/>
  <c r="E31" i="19"/>
  <c r="L30" i="19" s="1"/>
  <c r="I40" i="19"/>
  <c r="M22" i="19"/>
  <c r="E29" i="19"/>
  <c r="L28" i="19" s="1"/>
  <c r="L22" i="19" s="1"/>
  <c r="B29" i="19"/>
  <c r="I28" i="19" s="1"/>
  <c r="I22" i="19" s="1"/>
  <c r="E23" i="19"/>
  <c r="D23" i="19"/>
  <c r="D29" i="19"/>
  <c r="K28" i="19" s="1"/>
  <c r="K22" i="19" s="1"/>
  <c r="C29" i="19"/>
  <c r="J28" i="19" s="1"/>
  <c r="J22" i="19" s="1"/>
  <c r="C23" i="19"/>
  <c r="E22" i="19"/>
  <c r="L21" i="19" s="1"/>
  <c r="D22" i="19"/>
  <c r="K21" i="19" s="1"/>
  <c r="F21" i="19"/>
  <c r="M20" i="19" s="1"/>
  <c r="C21" i="19"/>
  <c r="J20" i="19" s="1"/>
  <c r="B21" i="19"/>
  <c r="J19" i="19"/>
  <c r="J16" i="19" s="1"/>
  <c r="E16" i="19"/>
  <c r="E13" i="19"/>
  <c r="L13" i="19" s="1"/>
  <c r="D13" i="19"/>
  <c r="K13" i="19" s="1"/>
  <c r="J75" i="19" s="1"/>
  <c r="F13" i="19"/>
  <c r="M13" i="19" s="1"/>
  <c r="K75" i="19" s="1"/>
  <c r="B13" i="19"/>
  <c r="I13" i="19" s="1"/>
  <c r="I75" i="19" s="1"/>
  <c r="F14" i="19"/>
  <c r="M14" i="19" s="1"/>
  <c r="E14" i="19"/>
  <c r="L14" i="19" s="1"/>
  <c r="E12" i="19"/>
  <c r="L12" i="19" s="1"/>
  <c r="D14" i="19"/>
  <c r="K14" i="19" s="1"/>
  <c r="D12" i="19"/>
  <c r="K12" i="19" s="1"/>
  <c r="B12" i="19"/>
  <c r="I12" i="19" s="1"/>
  <c r="B14" i="19"/>
  <c r="I14" i="19" s="1"/>
  <c r="E11" i="19"/>
  <c r="L11" i="19" s="1"/>
  <c r="B11" i="19"/>
  <c r="I11" i="19" s="1"/>
  <c r="B10" i="19"/>
  <c r="I10" i="19" s="1"/>
  <c r="B8" i="19"/>
  <c r="I8" i="19" s="1"/>
  <c r="I73" i="19" s="1"/>
  <c r="E8" i="19"/>
  <c r="L8" i="19" s="1"/>
  <c r="C8" i="19"/>
  <c r="J8" i="19" s="1"/>
  <c r="B7" i="19"/>
  <c r="I7" i="19" s="1"/>
  <c r="B6" i="19"/>
  <c r="I6" i="19" s="1"/>
  <c r="D4" i="19"/>
  <c r="K4" i="19" s="1"/>
  <c r="J72" i="19" s="1"/>
  <c r="C4" i="19"/>
  <c r="J4" i="19" s="1"/>
  <c r="B4" i="19"/>
  <c r="I4" i="19" s="1"/>
  <c r="E4" i="19"/>
  <c r="L4" i="19" s="1"/>
  <c r="K72" i="19"/>
  <c r="K16" i="19"/>
  <c r="M35" i="19"/>
  <c r="M33" i="19" s="1"/>
  <c r="L19" i="19"/>
  <c r="L16" i="19" s="1"/>
  <c r="B20" i="19"/>
  <c r="F16" i="19"/>
  <c r="F19" i="19"/>
  <c r="M19" i="19" s="1"/>
  <c r="M16" i="19" s="1"/>
  <c r="M54" i="19" s="1"/>
  <c r="D16" i="19"/>
  <c r="B19" i="19"/>
  <c r="I19" i="19" s="1"/>
  <c r="F3" i="19"/>
  <c r="M3" i="19" s="1"/>
  <c r="B23" i="19"/>
  <c r="B16" i="19"/>
  <c r="B31" i="19"/>
  <c r="I30" i="19" s="1"/>
  <c r="B22" i="19"/>
  <c r="B39" i="19"/>
  <c r="I37" i="19" s="1"/>
  <c r="B41" i="19"/>
  <c r="I39" i="19" s="1"/>
  <c r="B33" i="19"/>
  <c r="B42" i="19"/>
  <c r="L54" i="19" l="1"/>
  <c r="K54" i="19"/>
  <c r="I16" i="19"/>
  <c r="I54" i="19" s="1"/>
  <c r="J54" i="19"/>
  <c r="I72" i="19"/>
  <c r="C3" i="19"/>
  <c r="C60" i="19" s="1"/>
  <c r="E3" i="19"/>
  <c r="L3" i="19" s="1"/>
  <c r="D3" i="19"/>
  <c r="K3" i="19" s="1"/>
  <c r="B3" i="19"/>
  <c r="I3" i="19" s="1"/>
  <c r="F60" i="19"/>
  <c r="J3" i="19" l="1"/>
  <c r="D60" i="19"/>
  <c r="B60" i="19"/>
  <c r="E60" i="19"/>
</calcChain>
</file>

<file path=xl/sharedStrings.xml><?xml version="1.0" encoding="utf-8"?>
<sst xmlns="http://schemas.openxmlformats.org/spreadsheetml/2006/main" count="379" uniqueCount="204">
  <si>
    <t>YAYIN TÜRÜ</t>
  </si>
  <si>
    <t>YAYIN İSMİ</t>
  </si>
  <si>
    <t>ALINAN PUAN</t>
  </si>
  <si>
    <t>YAYIN TÜRÜNÜN PUANI</t>
  </si>
  <si>
    <t>Doçentlik Öncesi/ Doçentlik Sonrası</t>
  </si>
  <si>
    <t>Doktora Öncesi</t>
  </si>
  <si>
    <t>Doktora Sonrası</t>
  </si>
  <si>
    <t>Doçentlik Öncesi</t>
  </si>
  <si>
    <t>Doçentlik Sonrası</t>
  </si>
  <si>
    <t>Doktora Öncesi Puanı</t>
  </si>
  <si>
    <t>Doktora Sonrası Puanı</t>
  </si>
  <si>
    <t>Doçentlik Öncesi Puanı</t>
  </si>
  <si>
    <t>Doçentlik Sonrası Puanı</t>
  </si>
  <si>
    <t>TOPLAM PUAN</t>
  </si>
  <si>
    <t>T.C. İSTANBUL KÜLTÜR ÜNİVERSİTESİ ÖĞRETİM ÜYELİĞİNE ATAMA VE YÜKSELTME PUAN HESAPLAMA TABLOSU</t>
  </si>
  <si>
    <t>Doktora Öncesi/ Doktora Sonrası</t>
  </si>
  <si>
    <t>EĞİTİM BİLİMLERİ TEMEL ALANI</t>
  </si>
  <si>
    <t>FEN BİLİMLERİ VE MATEMATİK TEMEL ALANI</t>
  </si>
  <si>
    <t>GÜZEL SANATLAR TEMEL ALANI</t>
  </si>
  <si>
    <t>HUKUK TEMEL ALANI</t>
  </si>
  <si>
    <t>MİMARLIK, PLANLAMA VE TASARIM TEMEL ALANI</t>
  </si>
  <si>
    <t>MÜHENDİSLİK TEMEL ALANI</t>
  </si>
  <si>
    <t>SAĞLIK BİLİMLERİ TEMEL ALANI</t>
  </si>
  <si>
    <t>SOSYAL, BEŞERİ VE İDARİ BİLİMLER TEMEL ALANI</t>
  </si>
  <si>
    <t>DİL BİLİMLERİ TEMEL ALANI</t>
  </si>
  <si>
    <t>SSCI, SCI, SCI-Exp veya AHCI kapsamındaki dergide yayımlanmış Q2 makale</t>
  </si>
  <si>
    <t>SSCI, SCI, SCI-Exp veya AHCI kapsamındaki dergide yayımlanmış Q1 makale</t>
  </si>
  <si>
    <t>ESCI veya Scopus kapsamındaki dergide yayımlanmış makale</t>
  </si>
  <si>
    <t>Diğer uluslararası indekslerde taranan dergide yayımlanmış makale</t>
  </si>
  <si>
    <t>Editöre mektup araştırma notu, özet veya kitap kritiği</t>
  </si>
  <si>
    <t>SSCI, SCI, SCI-Exp veya AHCI kapsamındaki dergide yayımlanmış Q3 makale</t>
  </si>
  <si>
    <t>SSCI, SCI, SCI-Exp veya AHCI kapsamındaki dergide yayımlanmış Q4 makale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</si>
  <si>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charset val="162"/>
        <scheme val="minor"/>
      </rPr>
      <t>1. ULUSLARARASI YAYINLAR</t>
    </r>
  </si>
  <si>
    <t>ÇOKEĞER(
B3="SSCI, SCI, SCI-Exp veya AHCI kapsamındaki dergide yayımlanmış Q1 makale"; 30;
B3="SSCI, SCI, SCI-Exp veya AHCI kapsamındaki dergide yayımlanmış Q2 makale"; 20;
B3="SSCI, SCI, SCI-Exp veya AHCI kapsamındaki dergide yayımlanmış Q3 makale"; 15;
B3="SSCI, SCI, SCI-Exp veya AHCI kapsamındaki dergide yayımlanmış Q4 makale"; 10;
B3="ESCI veya Scopus kapsamındaki dergide yayımlanmış makale"; 10;
B3="Diğer uluslararası indekslerde taranan dergide yayımlanmış makale"; 5;
B3="Editöre mektup araştırma notu, özet veya kitap kritiği"; 3;
DOĞRU; 0
)</t>
  </si>
  <si>
    <t>UA MAKALE</t>
  </si>
  <si>
    <t>YAZAR SAYISI</t>
  </si>
  <si>
    <t>MAKALE DOI/LİNKİ</t>
  </si>
  <si>
    <t>BAŞVURUDA BULUNULAN TEMEL ALAN</t>
  </si>
  <si>
    <t>SSCI, SCI, SCI-Exp veya AHCI kapsamındaki dergide yayımlanmış vak'a takdimi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</si>
  <si>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 xml:space="preserve">2. ULUSAL </t>
    </r>
    <r>
      <rPr>
        <b/>
        <sz val="12"/>
        <color rgb="FFFF0000"/>
        <rFont val="Calibri"/>
        <family val="2"/>
        <charset val="162"/>
        <scheme val="minor"/>
      </rPr>
      <t>YAYINLAR</t>
    </r>
  </si>
  <si>
    <t>TR Dizin kapsamındaki dergide yayımlanmış makale</t>
  </si>
  <si>
    <t>Diğer hakemli dergide yayımlanmış makale</t>
  </si>
  <si>
    <t>TR Dizin/Diğer hakemli dergide yayımlanmış editöre mektup, araştırma notu, özet veya kitap kritiği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</si>
  <si>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3. KİTAP</t>
    </r>
  </si>
  <si>
    <t>KİTAP/KİTAP BÖLÜMÜ TÜRÜ</t>
  </si>
  <si>
    <t>KİTAP/KİTAP BÖLÜMÜ İSMİ</t>
  </si>
  <si>
    <t>KİTAP/KİTAP BÖLÜMÜ ISBN</t>
  </si>
  <si>
    <t>BKCI kapsamındaki kitap</t>
  </si>
  <si>
    <t>BKCI kapsamındaki kitapta bölüm</t>
  </si>
  <si>
    <t>Diğer uluslararası/ulusal kitap</t>
  </si>
  <si>
    <t>Diğer uluslararası/ulusal kitapta bölüm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</si>
  <si>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4. ATIF</t>
    </r>
  </si>
  <si>
    <t>ATIF TÜRÜ</t>
  </si>
  <si>
    <t>ATIF ALAN ESER İSMİ</t>
  </si>
  <si>
    <t>ATIF YAPAN ESER İSMİ</t>
  </si>
  <si>
    <t>ATIF YAPAN ESER DOI/LINK/ISBN</t>
  </si>
  <si>
    <t>SCIE, SSCI, AHCI, ESCI veya Scopus kapsamında yapılan atıf</t>
  </si>
  <si>
    <t>BKCI kapsamındaki kitapta yapılan atıf</t>
  </si>
  <si>
    <t>TR Dizin kapsamındaki dergide yapılan atıf</t>
  </si>
  <si>
    <t>Diğer uluslararası/ulusal kitap veya dergide yapılan atıf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</si>
  <si>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5. LİSANSÜSTÜ TEZ DANIŞMANLIĞI</t>
    </r>
  </si>
  <si>
    <t>DANIŞMANLIK TÜRÜ</t>
  </si>
  <si>
    <t>TAMAMLANAN TEZ İSMİ</t>
  </si>
  <si>
    <t>ASIL DANIŞMAN / EŞ DANIŞMAN</t>
  </si>
  <si>
    <t>Doktora Tezi</t>
  </si>
  <si>
    <t>Yüksek Lisans Tezi</t>
  </si>
  <si>
    <t>Asıl Danışman</t>
  </si>
  <si>
    <t>Eş Danışman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</si>
  <si>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6. BİLİMSEL ARAŞTIRMA PROJESİ</t>
    </r>
  </si>
  <si>
    <t>PROJE TÜRÜ</t>
  </si>
  <si>
    <t>PROJEDEKİ GÖREVİ</t>
  </si>
  <si>
    <t>PROJE BAŞLANGIÇ-BİTİŞ TARİHİ</t>
  </si>
  <si>
    <t>PROJE TÜRÜNÜN PUANI</t>
  </si>
  <si>
    <t>AB Çerçeve Programı bilimsel araştırma projesi</t>
  </si>
  <si>
    <t>TÜBİTAK (öğrenci projesi hariç) / Bakanlık projesi</t>
  </si>
  <si>
    <t>Diğer uluslararası destekli bilimsel araştırma projesi (derleme ve rapor hazırlama çalışmaları hariç)</t>
  </si>
  <si>
    <t>Diğer ulusal destekli (BAP Hariç) Ar-Ge/Ür-Ge'ye dayalı bilimsel araştırma projesi</t>
  </si>
  <si>
    <t>Kamu veya özel sektöre bağlı kurum veya kuruluşlarda yazılım/donanım/süreç ile ilgili araştırma/geliştirme/üretim projesi</t>
  </si>
  <si>
    <t>Üniversite BAP Projesi (tez ve uzmanlık projeleri hariç)</t>
  </si>
  <si>
    <t>Öğrenci proje ve yarışmaları</t>
  </si>
  <si>
    <t>Koordinatör/yürütücü</t>
  </si>
  <si>
    <t>Araştırmacı</t>
  </si>
  <si>
    <t>Bursiyer</t>
  </si>
  <si>
    <t>Danışman</t>
  </si>
  <si>
    <t>Uluslararası bilimsel toplantıda sunulan CPCI'da basılı/elektronik olarak yayımlanmış bildiri</t>
  </si>
  <si>
    <t>Diğer uluslararası/ulusal bilimsel toplantıda sunulan basılı/elektronik olarak yayımlanmış bildiri</t>
  </si>
  <si>
    <t>Tam metin bildiri</t>
  </si>
  <si>
    <t>Özet metin bildiri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</si>
  <si>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7. BİLİMSEL TOPLANTI</t>
    </r>
  </si>
  <si>
    <t>TOPLANTI TÜRÜ</t>
  </si>
  <si>
    <t>BİLDİRİ TÜRÜ</t>
  </si>
  <si>
    <t>BİLDİRİ LİNKİ</t>
  </si>
  <si>
    <t>BİLDİRİ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</si>
  <si>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8. EĞİTİM-ÖĞRETİM</t>
    </r>
  </si>
  <si>
    <t>DERS TÜRÜ</t>
  </si>
  <si>
    <t>DERS ADI</t>
  </si>
  <si>
    <t>DERSİN VERİLDİĞİ AKADEMİK DÖNEM</t>
  </si>
  <si>
    <t>DERS PUANI</t>
  </si>
  <si>
    <t>Önlisans dersi</t>
  </si>
  <si>
    <t>Lisans dersi</t>
  </si>
  <si>
    <t>Lisansüstü dersi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</si>
  <si>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9. PATENT/FAYDALI MODEL</t>
    </r>
  </si>
  <si>
    <t>BULUŞ TÜRÜ</t>
  </si>
  <si>
    <t>BULUŞ ADI</t>
  </si>
  <si>
    <t>TESCİL/BAŞVURU TARİHİ</t>
  </si>
  <si>
    <t>TESCİL/BAŞVURU NUMARASI</t>
  </si>
  <si>
    <t>Tescil edilmiş uluslararası patent</t>
  </si>
  <si>
    <t>Tescil edilmiş ulusal patent</t>
  </si>
  <si>
    <t>Tescil edilmiş faydalı model</t>
  </si>
  <si>
    <t>Uluslararası patent başvurusu</t>
  </si>
  <si>
    <t>Ulusal patent başvurusu</t>
  </si>
  <si>
    <t>BULUŞ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</si>
  <si>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10. ÖDÜL</t>
    </r>
  </si>
  <si>
    <t>ÖDÜL TÜRÜ</t>
  </si>
  <si>
    <t>ÖDÜL ADI</t>
  </si>
  <si>
    <t>ÖDÜLÜN ALINDIĞI TARİH</t>
  </si>
  <si>
    <t>ÖDÜL PUANI</t>
  </si>
  <si>
    <t>YÖK/TÜBA/TÜBİTAK Ödülü</t>
  </si>
  <si>
    <t>Uluslararası bilim/sanat/tasarım ödülü</t>
  </si>
  <si>
    <t>Ulusal bilim/sanat/tasarım ödülü</t>
  </si>
  <si>
    <t>Öğrenci yarışmaları danışmanlığında derece/mansiyon/ödül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</si>
  <si>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11. EDİTÖRLÜK</t>
    </r>
  </si>
  <si>
    <t>EDİTÖRLÜK TÜRÜ</t>
  </si>
  <si>
    <t>EDİTÖRLÜK YAPILAN DERGİ/KİTAP İSMİ</t>
  </si>
  <si>
    <t>EDİTÖRLÜK BAŞLANGIÇ-BİTİŞ TARİHİ</t>
  </si>
  <si>
    <t>EDİTÖRLÜK PUANI</t>
  </si>
  <si>
    <t>SCIE, SSCI, AHCI, ESCI veya Scopus kapsamındaki dergide editörlük</t>
  </si>
  <si>
    <t>BKCI veya Scopus kapsamındaki kitapta editörlük</t>
  </si>
  <si>
    <t>TR Dizin kapsamındaki dergide editörlük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</si>
  <si>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12. DİĞER</t>
    </r>
  </si>
  <si>
    <t>BAŞVURU TÜRÜ</t>
  </si>
  <si>
    <t>WOS Profil Linki VEYA Doktora Sonrası Araştırmacı Olarak Görev Alınan Üniversite</t>
  </si>
  <si>
    <t>Web of Science'a göre h-indeksi en az 5 olmak</t>
  </si>
  <si>
    <t>Yurtdışındaki bir üniversitede doktora sonrası araştırmacı olarak görev almak</t>
  </si>
  <si>
    <t>DİĞER PUAN</t>
  </si>
  <si>
    <t>ATIF PUANI</t>
  </si>
  <si>
    <t>L.ÜSTÜ TEZ DANIŞMANLIĞI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</si>
  <si>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ÖZEL BAŞVURU ŞARTLARI (GÜZEL SANATLAR)</t>
    </r>
  </si>
  <si>
    <t>Sergi içeriğinde en az 15 adet özgün sanat eseri/tasarımı/yorum çalışması barındıran kişisel sergi açmak</t>
  </si>
  <si>
    <t>Film festivaline seçilen, festival/sinema salonu/müze/sanat galerisi/kültür merkezinde davetli olarak özel gösterimi yapılan filmin (orta/uzun metrajlı belgesel/kurmaca/deneysel) yönetmenliğini yapmak</t>
  </si>
  <si>
    <t>Film festivaline seçilen, festival/sinema salonu/müze/sanat galerisi/kültür merkezinde davetli olarak özel gösterimi yapılan filmin görüntü yönetmenliğini yapmak</t>
  </si>
  <si>
    <t>Uluslararası/ulusal sergi, çalıştay, bienal, trienal, defile, gösteri, baskı, yayın, sunum, performans, festival, gösterim tarzındaki karma etkinlikte eseriyle yer almak</t>
  </si>
  <si>
    <t>Uluslararası/ulusal sergi, çalıştay, bienal, trienal, defile, gösteri, baskı, yayın, sunum, performans, festival, gösterim tarzındaki sanatsal etkinlikte sterimi yapılmış filmin (orta/uzun metrajlı belgesel/kurmaca/deneysel) ekibinde yer almak</t>
  </si>
  <si>
    <t>Reklam/tanıtım filmi/müzik klibi yapmak</t>
  </si>
  <si>
    <t>Oyun/film/sahne gösterisi çalışmasında, araştırma/yorum/dramatik tasarım/yazınsal danışmanlık alanında görev almak</t>
  </si>
  <si>
    <t>Reji-Ödenekli/ulusal tiyatroda oyun sahnelemek</t>
  </si>
  <si>
    <t>Oyunculuk-Ödenekli/ulusal tiyatroda rol almak</t>
  </si>
  <si>
    <t>Tiyatro topluluğu çalıştırmak</t>
  </si>
  <si>
    <t>Rejisör yardımcılığı yapmış olmak</t>
  </si>
  <si>
    <t>Sahne, radyo, televizyon, sinema dallarında dramatik nitelikli yayınlanmış/sahnelenmiş metin yazmak</t>
  </si>
  <si>
    <t>Atölye çalışması yapmak</t>
  </si>
  <si>
    <t>Yayınlanmış senaryo incelemesi yazmak</t>
  </si>
  <si>
    <t>Yayınlanmış eleştiri ve tanıtım yazısı yazmak</t>
  </si>
  <si>
    <t>Ödenekli/ulusal tiyatro/opera/balede sahnelenmiş oyun/sinema/dizi platolarında uygulanmış özgün tasarım çalışması (sahne/dekor/kostüm/ışık) yapmak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</si>
  <si>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13. YARIŞMA, PROJE VE YAZILIM</t>
    </r>
  </si>
  <si>
    <t>YARIŞMA/PROJE/YAZILIM ADI</t>
  </si>
  <si>
    <t>TARİH</t>
  </si>
  <si>
    <t>Yarışma</t>
  </si>
  <si>
    <t>Uygulanmış/Tamamlanmış Proje</t>
  </si>
  <si>
    <t>Yazılım</t>
  </si>
  <si>
    <t>YARIŞMA &amp; PROJE &amp; YAZILIM PUANI</t>
  </si>
  <si>
    <t>ÖZEL KOŞULLAR</t>
  </si>
  <si>
    <t>13. YARIŞMA, PROJE VE YAZILIM</t>
  </si>
  <si>
    <t>12. DİĞER</t>
  </si>
  <si>
    <t>11. EDİTÖRLÜK</t>
  </si>
  <si>
    <t>10. ÖDÜL</t>
  </si>
  <si>
    <t>9. PATENT/FAYDALI MODEL</t>
  </si>
  <si>
    <t>8. EĞİTİM-ÖĞRETİM</t>
  </si>
  <si>
    <t>7. BİLİMSEL TOPLANTI</t>
  </si>
  <si>
    <t>6. BİLİMSEL ARAŞTIRMA PROJESİ</t>
  </si>
  <si>
    <t>5. LİSANSÜSTÜ TEZ DANIŞMANLIĞI</t>
  </si>
  <si>
    <t>4. ATIF</t>
  </si>
  <si>
    <t>3. KİTAP</t>
  </si>
  <si>
    <t>2. ULUSAL MAKALE</t>
  </si>
  <si>
    <t>1. ULUSLARARASI MAKALE</t>
  </si>
  <si>
    <t>BULUŞÇU SAYISI</t>
  </si>
  <si>
    <r>
      <t xml:space="preserve">Editör Sayısı
</t>
    </r>
    <r>
      <rPr>
        <i/>
        <u/>
        <sz val="11"/>
        <color rgb="FFFF0000"/>
        <rFont val="Calibri"/>
        <family val="2"/>
        <charset val="162"/>
        <scheme val="minor"/>
      </rPr>
      <t>(Kitap editörlüğü için editör sayısı girilmelidir, dergilerdeki editörlükler için 1 yazılmalıdır)</t>
    </r>
  </si>
  <si>
    <t>Diğer uluslararası/ulusal kitap ve kitapta bölüm</t>
  </si>
  <si>
    <t>Yayınlanmış senaryo incelemesi yazmak &amp; Yayınlanmış eleştiri ve tanıtım yazısı yazmak</t>
  </si>
  <si>
    <t>Atölye çalışması yapmak &amp; Tiyatro topluluğu çalıştırmak &amp; Rejisör yardımcılığı yapmış olmak</t>
  </si>
  <si>
    <r>
      <t xml:space="preserve">T.C. İSTANBUL KÜLTÜR ÜNİVERSİTESİ ÖĞRETİM ÜYELİĞİNE ATAMA VE YÜKSELTME PUAN HESAPLAMA TABLOSU 
</t>
    </r>
    <r>
      <rPr>
        <sz val="12"/>
        <color rgb="FFFF0000"/>
        <rFont val="Calibri"/>
        <family val="2"/>
        <charset val="162"/>
        <scheme val="minor"/>
      </rPr>
      <t>(ÜST LİMİTLERE GÖRE DÜZENLENMİŞ PUANLAR)</t>
    </r>
  </si>
  <si>
    <t>ASGARİ KOŞULLAR</t>
  </si>
  <si>
    <t>Dr. Öğr. Üyesi</t>
  </si>
  <si>
    <t>Doç. Dr.</t>
  </si>
  <si>
    <t>Prof. Dr.</t>
  </si>
  <si>
    <t>Makale sayıları</t>
  </si>
  <si>
    <t>Toplam Yayın Sayısı</t>
  </si>
  <si>
    <t>Doktora Sonrası Yayın Sayısı</t>
  </si>
  <si>
    <t>Doçentlik Sonrası Yayın Sayısı</t>
  </si>
  <si>
    <t>Biyoloji/Fizik/Kimya/Moleküler Biyoloji ve Genetik</t>
  </si>
  <si>
    <t>Matematik/İstatistik</t>
  </si>
  <si>
    <t>KATEGORİ</t>
  </si>
  <si>
    <t>TOPLAM</t>
  </si>
  <si>
    <t>DOKTORA SONRASI</t>
  </si>
  <si>
    <t>DOÇENTLİK SONRASI</t>
  </si>
  <si>
    <t>Uluslararası ve ulusal bilim/sanat/tasarım ödülü</t>
  </si>
  <si>
    <t>1.a.SSCI, SCI, SCI-Exp veya AHCI kapsamındakidergide yayımlanmış makale sayısı</t>
  </si>
  <si>
    <t>1.b.ESCI veya Scopus kapsamındaki dergide yayımlanmış makale sayısı</t>
  </si>
  <si>
    <t>1.c.Diğer uluslararası indekslerde taranan dergide yayımlanmış makale sayısı</t>
  </si>
  <si>
    <t>2.a.TR Dizin kapsamındaki dergide yayımlanmış makale sayısı</t>
  </si>
  <si>
    <t>1.a.SSCI, SCI, SCI-Exp veya AHCI kapsamındakidergide yayımlanmış makale puanı</t>
  </si>
  <si>
    <t>1.b.ESCI veya Scopus kapsamındaki dergide yayımlanmış makale puanı</t>
  </si>
  <si>
    <t>1.c.Diğer uluslararası indekslerde taranan dergide yayımlanmış makale puanı</t>
  </si>
  <si>
    <t>2.a.TR Dizin kapsamındaki dergide yayımlanmış makale puanı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</si>
</sst>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i/>
      <u/>
      <sz val="11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1BE6-4005-412E-80BA-62E18A833624}">
  <sheetPr codeName="Sayfa1">
    <pageSetUpPr fitToPage="1"/>
  </sheetPr>
  <dimension ref="A1:I252"/>
  <sheetViews>
    <sheetView zoomScale="70" zoomScaleNormal="77" workbookViewId="0">
      <selection activeCell="F42" sqref="F42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32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0</v>
      </c>
      <c r="C2" s="5" t="s">
        <v>1</v>
      </c>
      <c r="D2" s="5" t="s">
        <v>35</v>
      </c>
      <c r="E2" s="5" t="s">
        <v>36</v>
      </c>
      <c r="F2" s="5" t="s">
        <v>15</v>
      </c>
      <c r="G2" s="5" t="s">
        <v>4</v>
      </c>
      <c r="H2" s="26" t="s">
        <v>3</v>
      </c>
      <c r="I2" s="26" t="s">
        <v>2</v>
      </c>
    </row>
    <row r="3" spans="1:9" ht="27.65" customHeight="1" x14ac:dyDescent="0.35">
      <c r="A3" s="4"/>
      <c r="B3" s="4"/>
      <c r="C3" s="4"/>
      <c r="D3" s="4"/>
      <c r="E3" s="4"/>
      <c r="F3" s="4"/>
      <c r="G3" s="4"/>
      <c r="H3" s="27">
        <f>_xlfn.IFS(A3= "EĞİTİM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"FEN BİLİMLERİ VE MATEMATİK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"GÜZEL SANATLAR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"HUKUK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"MİMARLIK, PLANLAMA VE TASARIM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"MÜHENDİSLİK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"SAĞLIK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B3="SSCI, SCI, SCI-Exp veya AHCI kapsamındaki dergide yayımlanmış vak'a takdimi", 5,
TRUE, 0),
A3= "SOSYAL, BEŞERİ VE İDARİ BİLİMLER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"DİL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 TRUE, 0)</f>
        <v>0</v>
      </c>
      <c r="I3" s="28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_xlfn.IFS(A4= "EĞİTİM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"FEN BİLİMLERİ VE MATEMATİK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"GÜZEL SANATLAR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"HUKUK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"MİMARLIK, PLANLAMA VE TASARIM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"MÜHENDİSLİK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"SAĞLIK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B4="SSCI, SCI, SCI-Exp veya AHCI kapsamındaki dergide yayımlanmış vak'a takdimi", 5,
TRUE, 0),
A4= "SOSYAL, BEŞERİ VE İDARİ BİLİMLER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"DİL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 TRUE, 0)</f>
        <v>0</v>
      </c>
      <c r="I4" s="28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_xlfn.IFS(A68= "EĞİTİM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"FEN BİLİMLERİ VE MATEMATİK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"GÜZEL SANATLAR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"HUKUK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"MİMARLIK, PLANLAMA VE TASARIM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"MÜHENDİSLİK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"SAĞLIK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B68="SSCI, SCI, SCI-Exp veya AHCI kapsamındaki dergide yayımlanmış vak'a takdimi", 5,
TRUE, 0),
A68= "SOSYAL, BEŞERİ VE İDARİ BİLİMLER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"DİL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 TRUE, 0)</f>
        <v>0</v>
      </c>
      <c r="I68" s="28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_xlfn.IFS(A132= "EĞİTİM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"FEN BİLİMLERİ VE MATEMATİK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"GÜZEL SANATLAR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"HUKUK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"MİMARLIK, PLANLAMA VE TASARIM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"MÜHENDİSLİK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"SAĞLIK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B132="SSCI, SCI, SCI-Exp veya AHCI kapsamındaki dergide yayımlanmış vak'a takdimi", 5,
TRUE, 0),
A132= "SOSYAL, BEŞERİ VE İDARİ BİLİMLER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"DİL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 TRUE, 0)</f>
        <v>0</v>
      </c>
      <c r="I132" s="28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_xlfn.IFS(A196= "EĞİTİM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"FEN BİLİMLERİ VE MATEMATİK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"GÜZEL SANATLAR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"HUKUK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"MİMARLIK, PLANLAMA VE TASARIM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"MÜHENDİSLİK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"SAĞLIK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B196="SSCI, SCI, SCI-Exp veya AHCI kapsamındaki dergide yayımlanmış vak'a takdimi", 5,
TRUE, 0),
A196= "SOSYAL, BEŞERİ VE İDARİ BİLİMLER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"DİL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 TRUE, 0)</f>
        <v>0</v>
      </c>
      <c r="I196" s="28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ZyYJ1o8yjgOEMDzooYWA92E3ueCjLuZ6Xixs6DdbDRJQ0ZnMYPzNzb86auhDASTQbm0yZQ0f1D8+XNaJSDJnDw==" saltValue="QEYIcxcs9PdZhltpfo/EpQ==" spinCount="100000" sheet="1" objects="1" scenarios="1"/>
  <mergeCells count="1">
    <mergeCell ref="A1:I1"/>
  </mergeCells>
  <dataValidations count="2">
    <dataValidation type="whole" errorStyle="warning" allowBlank="1" showInputMessage="1" showErrorMessage="1" errorTitle="HATALI GİRİŞ" error="YALNIZCA TAM SAYI YAZILMASI GEREKMEKTEDİR. " sqref="D3:D250" xr:uid="{59E9AC3F-1706-4C18-B4DF-DC636BACEAE2}">
      <formula1>0</formula1>
      <formula2>1E+32</formula2>
    </dataValidation>
    <dataValidation type="custom" allowBlank="1" showInputMessage="1" showErrorMessage="1" error="BU HÜCRE BOŞ BIRAKILAMAZ" sqref="E3:E250" xr:uid="{59E9FE2B-460B-45E2-9640-D979604B596D}">
      <formula1>AND(IF(A1&lt;&gt;"",IF(B1&lt;&gt;"",IF(C1&lt;&gt;"",IF(D1&lt;&gt;"",E1&lt;&gt;"",TRUE),TRUE),TRUE),TRUE))</formula1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AB5C168-9C30-49CD-AE6C-2DE8C78DB9C0}">
          <x14:formula1>
            <xm:f>LİSTELER!$P$1:$P$2</xm:f>
          </x14:formula1>
          <xm:sqref>F3:F250</xm:sqref>
        </x14:dataValidation>
        <x14:dataValidation type="list" allowBlank="1" showInputMessage="1" showErrorMessage="1" xr:uid="{D537EBB0-6494-4A43-8B3A-8C00001EA103}">
          <x14:formula1>
            <xm:f>LİSTELER!$Q$1:$Q$2</xm:f>
          </x14:formula1>
          <xm:sqref>G3:G250</xm:sqref>
        </x14:dataValidation>
        <x14:dataValidation type="list" allowBlank="1" showInputMessage="1" showErrorMessage="1" xr:uid="{8C061592-DC0D-4309-8223-9756CB48F6E4}">
          <x14:formula1>
            <xm:f>LİSTELER!$A$1:$A$9</xm:f>
          </x14:formula1>
          <xm:sqref>A3:A250</xm:sqref>
        </x14:dataValidation>
        <x14:dataValidation type="list" allowBlank="1" showInputMessage="1" showErrorMessage="1" xr:uid="{F1E0D3C0-A0B7-4D4A-88CD-4242BB8291A8}">
          <x14:formula1>
            <xm:f>LİSTELER!$B$1:$B$7</xm:f>
          </x14:formula1>
          <xm:sqref>B251:B252</xm:sqref>
        </x14:dataValidation>
        <x14:dataValidation type="list" allowBlank="1" showInputMessage="1" showErrorMessage="1" xr:uid="{CDA732B7-BC45-4E60-9ABF-2613F5E51C27}">
          <x14:formula1>
            <xm:f>LİSTELER!$B$1:$B$8</xm:f>
          </x14:formula1>
          <xm:sqref>B3:B250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40DE-B409-4340-AE27-DBCFF7D5196A}">
  <dimension ref="A1:J252"/>
  <sheetViews>
    <sheetView zoomScale="70" zoomScaleNormal="70" workbookViewId="0">
      <selection activeCell="H3" sqref="H3"/>
    </sheetView>
  </sheetViews>
  <sheetFormatPr defaultColWidth="9.1796875" defaultRowHeight="14.5" x14ac:dyDescent="0.35"/>
  <cols>
    <col min="1" max="1" width="22.26953125" style="3" customWidth="1"/>
    <col min="2" max="2" width="36" style="3" customWidth="1"/>
    <col min="3" max="3" width="45.1796875" style="3" customWidth="1"/>
    <col min="4" max="4" width="21.81640625" style="3" customWidth="1"/>
    <col min="5" max="5" width="30.7265625" style="3" customWidth="1"/>
    <col min="6" max="6" width="21.81640625" style="3" customWidth="1"/>
    <col min="7" max="7" width="15.81640625" style="3" customWidth="1"/>
    <col min="8" max="8" width="18.1796875" style="3" customWidth="1"/>
    <col min="9" max="9" width="20.453125" style="3" customWidth="1"/>
    <col min="10" max="10" width="14.81640625" style="25" customWidth="1"/>
    <col min="11" max="16384" width="9.1796875" style="3"/>
  </cols>
  <sheetData>
    <row r="1" spans="1:10" ht="36" customHeight="1" x14ac:dyDescent="0.35">
      <c r="A1" s="33" t="s">
        <v>101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43.5" x14ac:dyDescent="0.35">
      <c r="A2" s="24" t="s">
        <v>37</v>
      </c>
      <c r="B2" s="5" t="s">
        <v>102</v>
      </c>
      <c r="C2" s="5" t="s">
        <v>103</v>
      </c>
      <c r="D2" s="5" t="s">
        <v>175</v>
      </c>
      <c r="E2" s="5" t="s">
        <v>105</v>
      </c>
      <c r="F2" s="5" t="s">
        <v>104</v>
      </c>
      <c r="G2" s="5" t="s">
        <v>15</v>
      </c>
      <c r="H2" s="5" t="s">
        <v>4</v>
      </c>
      <c r="I2" s="26" t="s">
        <v>111</v>
      </c>
      <c r="J2" s="26" t="s">
        <v>2</v>
      </c>
    </row>
    <row r="3" spans="1:10" ht="27.75" customHeight="1" x14ac:dyDescent="0.35">
      <c r="A3" s="4"/>
      <c r="B3" s="4"/>
      <c r="C3" s="4"/>
      <c r="D3" s="4"/>
      <c r="E3" s="4"/>
      <c r="F3" s="4"/>
      <c r="G3" s="4"/>
      <c r="H3" s="4"/>
      <c r="I3" s="27">
        <f>_xlfn.IFS(B3="Tescil edilmiş uluslararası patent",30,B3="Tescil edilmiş ulusal patent",20,B3="Tescil edilmiş faydalı model",10, B3= "Uluslararası patent başvurusu", 6, B3= "Ulusal patent başvurusu",4,TRUE,0)</f>
        <v>0</v>
      </c>
      <c r="J3" s="28">
        <f>IFERROR(IF(D3&gt;1,1.5*I3/E3,I3),0)</f>
        <v>0</v>
      </c>
    </row>
    <row r="4" spans="1:10" x14ac:dyDescent="0.35">
      <c r="A4" s="4"/>
      <c r="B4" s="4"/>
      <c r="C4" s="4"/>
      <c r="D4" s="4"/>
      <c r="E4" s="4"/>
      <c r="F4" s="4"/>
      <c r="G4" s="4"/>
      <c r="H4" s="4"/>
      <c r="I4" s="27">
        <f t="shared" ref="I4:I67" si="0">_xlfn.IFS(B4="Tescil edilmiş uluslararası patent",30,B4="Tescil edilmiş ulusal patent",20,B4="Tescil edilmiş faydalı model",10, B4= "Uluslararası patent başvurusu", 6, B4= "Ulusal patent başvurusu",4,TRUE,0)</f>
        <v>0</v>
      </c>
      <c r="J4" s="28">
        <f t="shared" ref="J4:J67" si="1">IFERROR(IF(D4&gt;1,1.5*I4/E4,I4),0)</f>
        <v>0</v>
      </c>
    </row>
    <row r="5" spans="1:10" x14ac:dyDescent="0.35">
      <c r="A5" s="4"/>
      <c r="B5" s="4"/>
      <c r="C5" s="4"/>
      <c r="D5" s="4"/>
      <c r="E5" s="4"/>
      <c r="F5" s="4"/>
      <c r="G5" s="4"/>
      <c r="H5" s="4"/>
      <c r="I5" s="27">
        <f t="shared" si="0"/>
        <v>0</v>
      </c>
      <c r="J5" s="28">
        <f t="shared" si="1"/>
        <v>0</v>
      </c>
    </row>
    <row r="6" spans="1:10" x14ac:dyDescent="0.35">
      <c r="A6" s="4"/>
      <c r="B6" s="4"/>
      <c r="C6" s="4"/>
      <c r="D6" s="4"/>
      <c r="E6" s="4"/>
      <c r="F6" s="4"/>
      <c r="G6" s="4"/>
      <c r="H6" s="4"/>
      <c r="I6" s="27">
        <f t="shared" si="0"/>
        <v>0</v>
      </c>
      <c r="J6" s="28">
        <f t="shared" si="1"/>
        <v>0</v>
      </c>
    </row>
    <row r="7" spans="1:10" x14ac:dyDescent="0.35">
      <c r="A7" s="4"/>
      <c r="B7" s="4"/>
      <c r="C7" s="4"/>
      <c r="D7" s="4"/>
      <c r="E7" s="4"/>
      <c r="F7" s="4"/>
      <c r="G7" s="4"/>
      <c r="H7" s="4"/>
      <c r="I7" s="27">
        <f t="shared" si="0"/>
        <v>0</v>
      </c>
      <c r="J7" s="28">
        <f t="shared" si="1"/>
        <v>0</v>
      </c>
    </row>
    <row r="8" spans="1:10" x14ac:dyDescent="0.35">
      <c r="A8" s="4"/>
      <c r="B8" s="4"/>
      <c r="C8" s="4"/>
      <c r="D8" s="4"/>
      <c r="E8" s="4"/>
      <c r="F8" s="4"/>
      <c r="G8" s="4"/>
      <c r="H8" s="4"/>
      <c r="I8" s="27">
        <f t="shared" si="0"/>
        <v>0</v>
      </c>
      <c r="J8" s="28">
        <f t="shared" si="1"/>
        <v>0</v>
      </c>
    </row>
    <row r="9" spans="1:10" x14ac:dyDescent="0.35">
      <c r="A9" s="4"/>
      <c r="B9" s="4"/>
      <c r="C9" s="4"/>
      <c r="D9" s="4"/>
      <c r="E9" s="4"/>
      <c r="F9" s="4"/>
      <c r="G9" s="4"/>
      <c r="H9" s="4"/>
      <c r="I9" s="27">
        <f t="shared" si="0"/>
        <v>0</v>
      </c>
      <c r="J9" s="28">
        <f t="shared" si="1"/>
        <v>0</v>
      </c>
    </row>
    <row r="10" spans="1:10" x14ac:dyDescent="0.35">
      <c r="A10" s="4"/>
      <c r="B10" s="4"/>
      <c r="C10" s="4"/>
      <c r="D10" s="4"/>
      <c r="E10" s="4"/>
      <c r="F10" s="4"/>
      <c r="G10" s="4"/>
      <c r="H10" s="4"/>
      <c r="I10" s="27">
        <f t="shared" si="0"/>
        <v>0</v>
      </c>
      <c r="J10" s="28">
        <f t="shared" si="1"/>
        <v>0</v>
      </c>
    </row>
    <row r="11" spans="1:10" x14ac:dyDescent="0.35">
      <c r="A11" s="4"/>
      <c r="B11" s="4"/>
      <c r="C11" s="4"/>
      <c r="D11" s="4"/>
      <c r="E11" s="4"/>
      <c r="F11" s="4"/>
      <c r="G11" s="4"/>
      <c r="H11" s="4"/>
      <c r="I11" s="27">
        <f t="shared" si="0"/>
        <v>0</v>
      </c>
      <c r="J11" s="28">
        <f t="shared" si="1"/>
        <v>0</v>
      </c>
    </row>
    <row r="12" spans="1:10" x14ac:dyDescent="0.35">
      <c r="A12" s="4"/>
      <c r="B12" s="4"/>
      <c r="C12" s="4"/>
      <c r="D12" s="4"/>
      <c r="E12" s="4"/>
      <c r="F12" s="4"/>
      <c r="G12" s="4"/>
      <c r="H12" s="4"/>
      <c r="I12" s="27">
        <f t="shared" si="0"/>
        <v>0</v>
      </c>
      <c r="J12" s="28">
        <f t="shared" si="1"/>
        <v>0</v>
      </c>
    </row>
    <row r="13" spans="1:10" x14ac:dyDescent="0.35">
      <c r="A13" s="4"/>
      <c r="B13" s="4"/>
      <c r="C13" s="4"/>
      <c r="D13" s="4"/>
      <c r="E13" s="4"/>
      <c r="F13" s="4"/>
      <c r="G13" s="4"/>
      <c r="H13" s="4"/>
      <c r="I13" s="27">
        <f t="shared" si="0"/>
        <v>0</v>
      </c>
      <c r="J13" s="28">
        <f t="shared" si="1"/>
        <v>0</v>
      </c>
    </row>
    <row r="14" spans="1:10" x14ac:dyDescent="0.35">
      <c r="A14" s="4"/>
      <c r="B14" s="4"/>
      <c r="C14" s="4"/>
      <c r="D14" s="4"/>
      <c r="E14" s="4"/>
      <c r="F14" s="4"/>
      <c r="G14" s="4"/>
      <c r="H14" s="4"/>
      <c r="I14" s="27">
        <f t="shared" si="0"/>
        <v>0</v>
      </c>
      <c r="J14" s="28">
        <f t="shared" si="1"/>
        <v>0</v>
      </c>
    </row>
    <row r="15" spans="1:10" x14ac:dyDescent="0.35">
      <c r="A15" s="4"/>
      <c r="B15" s="4"/>
      <c r="C15" s="4"/>
      <c r="D15" s="4"/>
      <c r="E15" s="4"/>
      <c r="F15" s="4"/>
      <c r="G15" s="4"/>
      <c r="H15" s="4"/>
      <c r="I15" s="27">
        <f t="shared" si="0"/>
        <v>0</v>
      </c>
      <c r="J15" s="28">
        <f t="shared" si="1"/>
        <v>0</v>
      </c>
    </row>
    <row r="16" spans="1:10" x14ac:dyDescent="0.35">
      <c r="A16" s="4"/>
      <c r="B16" s="4"/>
      <c r="C16" s="4"/>
      <c r="D16" s="4"/>
      <c r="E16" s="4"/>
      <c r="F16" s="4"/>
      <c r="G16" s="4"/>
      <c r="H16" s="4"/>
      <c r="I16" s="27">
        <f t="shared" si="0"/>
        <v>0</v>
      </c>
      <c r="J16" s="28">
        <f t="shared" si="1"/>
        <v>0</v>
      </c>
    </row>
    <row r="17" spans="1:10" x14ac:dyDescent="0.35">
      <c r="A17" s="4"/>
      <c r="B17" s="4"/>
      <c r="C17" s="4"/>
      <c r="D17" s="4"/>
      <c r="E17" s="4"/>
      <c r="F17" s="4"/>
      <c r="G17" s="4"/>
      <c r="H17" s="4"/>
      <c r="I17" s="27">
        <f t="shared" si="0"/>
        <v>0</v>
      </c>
      <c r="J17" s="28">
        <f t="shared" si="1"/>
        <v>0</v>
      </c>
    </row>
    <row r="18" spans="1:10" x14ac:dyDescent="0.35">
      <c r="A18" s="4"/>
      <c r="B18" s="4"/>
      <c r="C18" s="4"/>
      <c r="D18" s="4"/>
      <c r="E18" s="4"/>
      <c r="F18" s="4"/>
      <c r="G18" s="4"/>
      <c r="H18" s="4"/>
      <c r="I18" s="27">
        <f t="shared" si="0"/>
        <v>0</v>
      </c>
      <c r="J18" s="28">
        <f t="shared" si="1"/>
        <v>0</v>
      </c>
    </row>
    <row r="19" spans="1:10" x14ac:dyDescent="0.35">
      <c r="A19" s="4"/>
      <c r="B19" s="4"/>
      <c r="C19" s="4"/>
      <c r="D19" s="4"/>
      <c r="E19" s="4"/>
      <c r="F19" s="4"/>
      <c r="G19" s="4"/>
      <c r="H19" s="4"/>
      <c r="I19" s="27">
        <f t="shared" si="0"/>
        <v>0</v>
      </c>
      <c r="J19" s="28">
        <f t="shared" si="1"/>
        <v>0</v>
      </c>
    </row>
    <row r="20" spans="1:10" x14ac:dyDescent="0.35">
      <c r="A20" s="4"/>
      <c r="B20" s="4"/>
      <c r="C20" s="4"/>
      <c r="D20" s="4"/>
      <c r="E20" s="4"/>
      <c r="F20" s="4"/>
      <c r="G20" s="4"/>
      <c r="H20" s="4"/>
      <c r="I20" s="27">
        <f t="shared" si="0"/>
        <v>0</v>
      </c>
      <c r="J20" s="28">
        <f t="shared" si="1"/>
        <v>0</v>
      </c>
    </row>
    <row r="21" spans="1:10" x14ac:dyDescent="0.35">
      <c r="A21" s="4"/>
      <c r="B21" s="4"/>
      <c r="C21" s="4"/>
      <c r="D21" s="4"/>
      <c r="E21" s="4"/>
      <c r="F21" s="4"/>
      <c r="G21" s="4"/>
      <c r="H21" s="4"/>
      <c r="I21" s="27">
        <f t="shared" si="0"/>
        <v>0</v>
      </c>
      <c r="J21" s="28">
        <f t="shared" si="1"/>
        <v>0</v>
      </c>
    </row>
    <row r="22" spans="1:10" x14ac:dyDescent="0.35">
      <c r="A22" s="4"/>
      <c r="B22" s="4"/>
      <c r="C22" s="4"/>
      <c r="D22" s="4"/>
      <c r="E22" s="4"/>
      <c r="F22" s="4"/>
      <c r="G22" s="4"/>
      <c r="H22" s="4"/>
      <c r="I22" s="27">
        <f t="shared" si="0"/>
        <v>0</v>
      </c>
      <c r="J22" s="28">
        <f t="shared" si="1"/>
        <v>0</v>
      </c>
    </row>
    <row r="23" spans="1:10" x14ac:dyDescent="0.35">
      <c r="A23" s="4"/>
      <c r="B23" s="4"/>
      <c r="C23" s="4"/>
      <c r="D23" s="4"/>
      <c r="E23" s="4"/>
      <c r="F23" s="4"/>
      <c r="G23" s="4"/>
      <c r="H23" s="4"/>
      <c r="I23" s="27">
        <f t="shared" si="0"/>
        <v>0</v>
      </c>
      <c r="J23" s="28">
        <f t="shared" si="1"/>
        <v>0</v>
      </c>
    </row>
    <row r="24" spans="1:10" x14ac:dyDescent="0.35">
      <c r="A24" s="4"/>
      <c r="B24" s="4"/>
      <c r="C24" s="4"/>
      <c r="D24" s="4"/>
      <c r="E24" s="4"/>
      <c r="F24" s="4"/>
      <c r="G24" s="4"/>
      <c r="H24" s="4"/>
      <c r="I24" s="27">
        <f t="shared" si="0"/>
        <v>0</v>
      </c>
      <c r="J24" s="28">
        <f t="shared" si="1"/>
        <v>0</v>
      </c>
    </row>
    <row r="25" spans="1:10" x14ac:dyDescent="0.35">
      <c r="A25" s="4"/>
      <c r="B25" s="4"/>
      <c r="C25" s="4"/>
      <c r="D25" s="4"/>
      <c r="E25" s="4"/>
      <c r="F25" s="4"/>
      <c r="G25" s="4"/>
      <c r="H25" s="4"/>
      <c r="I25" s="27">
        <f t="shared" si="0"/>
        <v>0</v>
      </c>
      <c r="J25" s="28">
        <f t="shared" si="1"/>
        <v>0</v>
      </c>
    </row>
    <row r="26" spans="1:10" x14ac:dyDescent="0.35">
      <c r="A26" s="4"/>
      <c r="B26" s="4"/>
      <c r="C26" s="4"/>
      <c r="D26" s="4"/>
      <c r="E26" s="4"/>
      <c r="F26" s="4"/>
      <c r="G26" s="4"/>
      <c r="H26" s="4"/>
      <c r="I26" s="27">
        <f t="shared" si="0"/>
        <v>0</v>
      </c>
      <c r="J26" s="28">
        <f t="shared" si="1"/>
        <v>0</v>
      </c>
    </row>
    <row r="27" spans="1:10" x14ac:dyDescent="0.35">
      <c r="A27" s="4"/>
      <c r="B27" s="4"/>
      <c r="C27" s="4"/>
      <c r="D27" s="4"/>
      <c r="E27" s="4"/>
      <c r="F27" s="4"/>
      <c r="G27" s="4"/>
      <c r="H27" s="4"/>
      <c r="I27" s="27">
        <f t="shared" si="0"/>
        <v>0</v>
      </c>
      <c r="J27" s="28">
        <f t="shared" si="1"/>
        <v>0</v>
      </c>
    </row>
    <row r="28" spans="1:10" x14ac:dyDescent="0.35">
      <c r="A28" s="4"/>
      <c r="B28" s="4"/>
      <c r="C28" s="4"/>
      <c r="D28" s="4"/>
      <c r="E28" s="4"/>
      <c r="F28" s="4"/>
      <c r="G28" s="4"/>
      <c r="H28" s="4"/>
      <c r="I28" s="27">
        <f t="shared" si="0"/>
        <v>0</v>
      </c>
      <c r="J28" s="28">
        <f t="shared" si="1"/>
        <v>0</v>
      </c>
    </row>
    <row r="29" spans="1:10" x14ac:dyDescent="0.35">
      <c r="A29" s="4"/>
      <c r="B29" s="4"/>
      <c r="C29" s="4"/>
      <c r="D29" s="4"/>
      <c r="E29" s="4"/>
      <c r="F29" s="4"/>
      <c r="G29" s="4"/>
      <c r="H29" s="4"/>
      <c r="I29" s="27">
        <f t="shared" si="0"/>
        <v>0</v>
      </c>
      <c r="J29" s="28">
        <f t="shared" si="1"/>
        <v>0</v>
      </c>
    </row>
    <row r="30" spans="1:10" x14ac:dyDescent="0.35">
      <c r="A30" s="4"/>
      <c r="B30" s="4"/>
      <c r="C30" s="4"/>
      <c r="D30" s="4"/>
      <c r="E30" s="4"/>
      <c r="F30" s="4"/>
      <c r="G30" s="4"/>
      <c r="H30" s="4"/>
      <c r="I30" s="27">
        <f t="shared" si="0"/>
        <v>0</v>
      </c>
      <c r="J30" s="28">
        <f t="shared" si="1"/>
        <v>0</v>
      </c>
    </row>
    <row r="31" spans="1:10" x14ac:dyDescent="0.35">
      <c r="A31" s="4"/>
      <c r="B31" s="4"/>
      <c r="C31" s="4"/>
      <c r="D31" s="4"/>
      <c r="E31" s="4"/>
      <c r="F31" s="4"/>
      <c r="G31" s="4"/>
      <c r="H31" s="4"/>
      <c r="I31" s="27">
        <f t="shared" si="0"/>
        <v>0</v>
      </c>
      <c r="J31" s="28">
        <f t="shared" si="1"/>
        <v>0</v>
      </c>
    </row>
    <row r="32" spans="1:10" x14ac:dyDescent="0.35">
      <c r="A32" s="4"/>
      <c r="B32" s="4"/>
      <c r="C32" s="4"/>
      <c r="D32" s="4"/>
      <c r="E32" s="4"/>
      <c r="F32" s="4"/>
      <c r="G32" s="4"/>
      <c r="H32" s="4"/>
      <c r="I32" s="27">
        <f t="shared" si="0"/>
        <v>0</v>
      </c>
      <c r="J32" s="28">
        <f t="shared" si="1"/>
        <v>0</v>
      </c>
    </row>
    <row r="33" spans="1:10" x14ac:dyDescent="0.35">
      <c r="A33" s="4"/>
      <c r="B33" s="4"/>
      <c r="C33" s="4"/>
      <c r="D33" s="4"/>
      <c r="E33" s="4"/>
      <c r="F33" s="4"/>
      <c r="G33" s="4"/>
      <c r="H33" s="4"/>
      <c r="I33" s="27">
        <f t="shared" si="0"/>
        <v>0</v>
      </c>
      <c r="J33" s="28">
        <f t="shared" si="1"/>
        <v>0</v>
      </c>
    </row>
    <row r="34" spans="1:10" x14ac:dyDescent="0.35">
      <c r="A34" s="4"/>
      <c r="B34" s="4"/>
      <c r="C34" s="4"/>
      <c r="D34" s="4"/>
      <c r="E34" s="4"/>
      <c r="F34" s="4"/>
      <c r="G34" s="4"/>
      <c r="H34" s="4"/>
      <c r="I34" s="27">
        <f t="shared" si="0"/>
        <v>0</v>
      </c>
      <c r="J34" s="28">
        <f t="shared" si="1"/>
        <v>0</v>
      </c>
    </row>
    <row r="35" spans="1:10" x14ac:dyDescent="0.35">
      <c r="A35" s="4"/>
      <c r="B35" s="4"/>
      <c r="C35" s="4"/>
      <c r="D35" s="4"/>
      <c r="E35" s="4"/>
      <c r="F35" s="4"/>
      <c r="G35" s="4"/>
      <c r="H35" s="4"/>
      <c r="I35" s="27">
        <f t="shared" si="0"/>
        <v>0</v>
      </c>
      <c r="J35" s="28">
        <f t="shared" si="1"/>
        <v>0</v>
      </c>
    </row>
    <row r="36" spans="1:10" x14ac:dyDescent="0.35">
      <c r="A36" s="4"/>
      <c r="B36" s="4"/>
      <c r="C36" s="4"/>
      <c r="D36" s="4"/>
      <c r="E36" s="4"/>
      <c r="F36" s="4"/>
      <c r="G36" s="4"/>
      <c r="H36" s="4"/>
      <c r="I36" s="27">
        <f t="shared" si="0"/>
        <v>0</v>
      </c>
      <c r="J36" s="28">
        <f t="shared" si="1"/>
        <v>0</v>
      </c>
    </row>
    <row r="37" spans="1:10" x14ac:dyDescent="0.35">
      <c r="A37" s="4"/>
      <c r="B37" s="4"/>
      <c r="C37" s="4"/>
      <c r="D37" s="4"/>
      <c r="E37" s="4"/>
      <c r="F37" s="4"/>
      <c r="G37" s="4"/>
      <c r="H37" s="4"/>
      <c r="I37" s="27">
        <f t="shared" si="0"/>
        <v>0</v>
      </c>
      <c r="J37" s="28">
        <f t="shared" si="1"/>
        <v>0</v>
      </c>
    </row>
    <row r="38" spans="1:10" x14ac:dyDescent="0.35">
      <c r="A38" s="4"/>
      <c r="B38" s="4"/>
      <c r="C38" s="4"/>
      <c r="D38" s="4"/>
      <c r="E38" s="4"/>
      <c r="F38" s="4"/>
      <c r="G38" s="4"/>
      <c r="H38" s="4"/>
      <c r="I38" s="27">
        <f t="shared" si="0"/>
        <v>0</v>
      </c>
      <c r="J38" s="28">
        <f t="shared" si="1"/>
        <v>0</v>
      </c>
    </row>
    <row r="39" spans="1:10" x14ac:dyDescent="0.35">
      <c r="A39" s="4"/>
      <c r="B39" s="4"/>
      <c r="C39" s="4"/>
      <c r="D39" s="4"/>
      <c r="E39" s="4"/>
      <c r="F39" s="4"/>
      <c r="G39" s="4"/>
      <c r="H39" s="4"/>
      <c r="I39" s="27">
        <f t="shared" si="0"/>
        <v>0</v>
      </c>
      <c r="J39" s="28">
        <f t="shared" si="1"/>
        <v>0</v>
      </c>
    </row>
    <row r="40" spans="1:10" x14ac:dyDescent="0.35">
      <c r="A40" s="4"/>
      <c r="B40" s="4"/>
      <c r="C40" s="4"/>
      <c r="D40" s="4"/>
      <c r="E40" s="4"/>
      <c r="F40" s="4"/>
      <c r="G40" s="4"/>
      <c r="H40" s="4"/>
      <c r="I40" s="27">
        <f t="shared" si="0"/>
        <v>0</v>
      </c>
      <c r="J40" s="28">
        <f t="shared" si="1"/>
        <v>0</v>
      </c>
    </row>
    <row r="41" spans="1:10" x14ac:dyDescent="0.35">
      <c r="A41" s="4"/>
      <c r="B41" s="4"/>
      <c r="C41" s="4"/>
      <c r="D41" s="4"/>
      <c r="E41" s="4"/>
      <c r="F41" s="4"/>
      <c r="G41" s="4"/>
      <c r="H41" s="4"/>
      <c r="I41" s="27">
        <f t="shared" si="0"/>
        <v>0</v>
      </c>
      <c r="J41" s="28">
        <f t="shared" si="1"/>
        <v>0</v>
      </c>
    </row>
    <row r="42" spans="1:10" x14ac:dyDescent="0.35">
      <c r="A42" s="4"/>
      <c r="B42" s="4"/>
      <c r="C42" s="4"/>
      <c r="D42" s="4"/>
      <c r="E42" s="4"/>
      <c r="F42" s="4"/>
      <c r="G42" s="4"/>
      <c r="H42" s="4"/>
      <c r="I42" s="27">
        <f t="shared" si="0"/>
        <v>0</v>
      </c>
      <c r="J42" s="28">
        <f t="shared" si="1"/>
        <v>0</v>
      </c>
    </row>
    <row r="43" spans="1:10" x14ac:dyDescent="0.35">
      <c r="A43" s="4"/>
      <c r="B43" s="4"/>
      <c r="C43" s="4"/>
      <c r="D43" s="4"/>
      <c r="E43" s="4"/>
      <c r="F43" s="4"/>
      <c r="G43" s="4"/>
      <c r="H43" s="4"/>
      <c r="I43" s="27">
        <f t="shared" si="0"/>
        <v>0</v>
      </c>
      <c r="J43" s="28">
        <f t="shared" si="1"/>
        <v>0</v>
      </c>
    </row>
    <row r="44" spans="1:10" x14ac:dyDescent="0.35">
      <c r="A44" s="4"/>
      <c r="B44" s="4"/>
      <c r="C44" s="4"/>
      <c r="D44" s="4"/>
      <c r="E44" s="4"/>
      <c r="F44" s="4"/>
      <c r="G44" s="4"/>
      <c r="H44" s="4"/>
      <c r="I44" s="27">
        <f t="shared" si="0"/>
        <v>0</v>
      </c>
      <c r="J44" s="28">
        <f t="shared" si="1"/>
        <v>0</v>
      </c>
    </row>
    <row r="45" spans="1:10" x14ac:dyDescent="0.35">
      <c r="A45" s="4"/>
      <c r="B45" s="4"/>
      <c r="C45" s="4"/>
      <c r="D45" s="4"/>
      <c r="E45" s="4"/>
      <c r="F45" s="4"/>
      <c r="G45" s="4"/>
      <c r="H45" s="4"/>
      <c r="I45" s="27">
        <f t="shared" si="0"/>
        <v>0</v>
      </c>
      <c r="J45" s="28">
        <f t="shared" si="1"/>
        <v>0</v>
      </c>
    </row>
    <row r="46" spans="1:10" x14ac:dyDescent="0.35">
      <c r="A46" s="4"/>
      <c r="B46" s="4"/>
      <c r="C46" s="4"/>
      <c r="D46" s="4"/>
      <c r="E46" s="4"/>
      <c r="F46" s="4"/>
      <c r="G46" s="4"/>
      <c r="H46" s="4"/>
      <c r="I46" s="27">
        <f t="shared" si="0"/>
        <v>0</v>
      </c>
      <c r="J46" s="28">
        <f t="shared" si="1"/>
        <v>0</v>
      </c>
    </row>
    <row r="47" spans="1:10" x14ac:dyDescent="0.35">
      <c r="A47" s="4"/>
      <c r="B47" s="4"/>
      <c r="C47" s="4"/>
      <c r="D47" s="4"/>
      <c r="E47" s="4"/>
      <c r="F47" s="4"/>
      <c r="G47" s="4"/>
      <c r="H47" s="4"/>
      <c r="I47" s="27">
        <f t="shared" si="0"/>
        <v>0</v>
      </c>
      <c r="J47" s="28">
        <f t="shared" si="1"/>
        <v>0</v>
      </c>
    </row>
    <row r="48" spans="1:10" x14ac:dyDescent="0.35">
      <c r="A48" s="4"/>
      <c r="B48" s="4"/>
      <c r="C48" s="4"/>
      <c r="D48" s="4"/>
      <c r="E48" s="4"/>
      <c r="F48" s="4"/>
      <c r="G48" s="4"/>
      <c r="H48" s="4"/>
      <c r="I48" s="27">
        <f t="shared" si="0"/>
        <v>0</v>
      </c>
      <c r="J48" s="28">
        <f t="shared" si="1"/>
        <v>0</v>
      </c>
    </row>
    <row r="49" spans="1:10" x14ac:dyDescent="0.35">
      <c r="A49" s="4"/>
      <c r="B49" s="4"/>
      <c r="C49" s="4"/>
      <c r="D49" s="4"/>
      <c r="E49" s="4"/>
      <c r="F49" s="4"/>
      <c r="G49" s="4"/>
      <c r="H49" s="4"/>
      <c r="I49" s="27">
        <f t="shared" si="0"/>
        <v>0</v>
      </c>
      <c r="J49" s="28">
        <f t="shared" si="1"/>
        <v>0</v>
      </c>
    </row>
    <row r="50" spans="1:10" x14ac:dyDescent="0.35">
      <c r="A50" s="4"/>
      <c r="B50" s="4"/>
      <c r="C50" s="4"/>
      <c r="D50" s="4"/>
      <c r="E50" s="4"/>
      <c r="F50" s="4"/>
      <c r="G50" s="4"/>
      <c r="H50" s="4"/>
      <c r="I50" s="27">
        <f t="shared" si="0"/>
        <v>0</v>
      </c>
      <c r="J50" s="28">
        <f t="shared" si="1"/>
        <v>0</v>
      </c>
    </row>
    <row r="51" spans="1:10" x14ac:dyDescent="0.35">
      <c r="A51" s="4"/>
      <c r="B51" s="4"/>
      <c r="C51" s="4"/>
      <c r="D51" s="4"/>
      <c r="E51" s="4"/>
      <c r="F51" s="4"/>
      <c r="G51" s="4"/>
      <c r="H51" s="4"/>
      <c r="I51" s="27">
        <f t="shared" si="0"/>
        <v>0</v>
      </c>
      <c r="J51" s="28">
        <f t="shared" si="1"/>
        <v>0</v>
      </c>
    </row>
    <row r="52" spans="1:10" x14ac:dyDescent="0.35">
      <c r="A52" s="4"/>
      <c r="B52" s="4"/>
      <c r="C52" s="4"/>
      <c r="D52" s="4"/>
      <c r="E52" s="4"/>
      <c r="F52" s="4"/>
      <c r="G52" s="4"/>
      <c r="H52" s="4"/>
      <c r="I52" s="27">
        <f t="shared" si="0"/>
        <v>0</v>
      </c>
      <c r="J52" s="28">
        <f t="shared" si="1"/>
        <v>0</v>
      </c>
    </row>
    <row r="53" spans="1:10" x14ac:dyDescent="0.35">
      <c r="A53" s="4"/>
      <c r="B53" s="4"/>
      <c r="C53" s="4"/>
      <c r="D53" s="4"/>
      <c r="E53" s="4"/>
      <c r="F53" s="4"/>
      <c r="G53" s="4"/>
      <c r="H53" s="4"/>
      <c r="I53" s="27">
        <f t="shared" si="0"/>
        <v>0</v>
      </c>
      <c r="J53" s="28">
        <f t="shared" si="1"/>
        <v>0</v>
      </c>
    </row>
    <row r="54" spans="1:10" x14ac:dyDescent="0.35">
      <c r="A54" s="4"/>
      <c r="B54" s="4"/>
      <c r="C54" s="4"/>
      <c r="D54" s="4"/>
      <c r="E54" s="4"/>
      <c r="F54" s="4"/>
      <c r="G54" s="4"/>
      <c r="H54" s="4"/>
      <c r="I54" s="27">
        <f t="shared" si="0"/>
        <v>0</v>
      </c>
      <c r="J54" s="28">
        <f t="shared" si="1"/>
        <v>0</v>
      </c>
    </row>
    <row r="55" spans="1:10" x14ac:dyDescent="0.35">
      <c r="A55" s="4"/>
      <c r="B55" s="4"/>
      <c r="C55" s="4"/>
      <c r="D55" s="4"/>
      <c r="E55" s="4"/>
      <c r="F55" s="4"/>
      <c r="G55" s="4"/>
      <c r="H55" s="4"/>
      <c r="I55" s="27">
        <f t="shared" si="0"/>
        <v>0</v>
      </c>
      <c r="J55" s="28">
        <f t="shared" si="1"/>
        <v>0</v>
      </c>
    </row>
    <row r="56" spans="1:10" x14ac:dyDescent="0.35">
      <c r="A56" s="4"/>
      <c r="B56" s="4"/>
      <c r="C56" s="4"/>
      <c r="D56" s="4"/>
      <c r="E56" s="4"/>
      <c r="F56" s="4"/>
      <c r="G56" s="4"/>
      <c r="H56" s="4"/>
      <c r="I56" s="27">
        <f t="shared" si="0"/>
        <v>0</v>
      </c>
      <c r="J56" s="28">
        <f t="shared" si="1"/>
        <v>0</v>
      </c>
    </row>
    <row r="57" spans="1:10" x14ac:dyDescent="0.35">
      <c r="A57" s="4"/>
      <c r="B57" s="4"/>
      <c r="C57" s="4"/>
      <c r="D57" s="4"/>
      <c r="E57" s="4"/>
      <c r="F57" s="4"/>
      <c r="G57" s="4"/>
      <c r="H57" s="4"/>
      <c r="I57" s="27">
        <f t="shared" si="0"/>
        <v>0</v>
      </c>
      <c r="J57" s="28">
        <f t="shared" si="1"/>
        <v>0</v>
      </c>
    </row>
    <row r="58" spans="1:10" x14ac:dyDescent="0.35">
      <c r="A58" s="4"/>
      <c r="B58" s="4"/>
      <c r="C58" s="4"/>
      <c r="D58" s="4"/>
      <c r="E58" s="4"/>
      <c r="F58" s="4"/>
      <c r="G58" s="4"/>
      <c r="H58" s="4"/>
      <c r="I58" s="27">
        <f t="shared" si="0"/>
        <v>0</v>
      </c>
      <c r="J58" s="28">
        <f t="shared" si="1"/>
        <v>0</v>
      </c>
    </row>
    <row r="59" spans="1:10" x14ac:dyDescent="0.35">
      <c r="A59" s="4"/>
      <c r="B59" s="4"/>
      <c r="C59" s="4"/>
      <c r="D59" s="4"/>
      <c r="E59" s="4"/>
      <c r="F59" s="4"/>
      <c r="G59" s="4"/>
      <c r="H59" s="4"/>
      <c r="I59" s="27">
        <f t="shared" si="0"/>
        <v>0</v>
      </c>
      <c r="J59" s="28">
        <f t="shared" si="1"/>
        <v>0</v>
      </c>
    </row>
    <row r="60" spans="1:10" x14ac:dyDescent="0.35">
      <c r="A60" s="4"/>
      <c r="B60" s="4"/>
      <c r="C60" s="4"/>
      <c r="D60" s="4"/>
      <c r="E60" s="4"/>
      <c r="F60" s="4"/>
      <c r="G60" s="4"/>
      <c r="H60" s="4"/>
      <c r="I60" s="27">
        <f t="shared" si="0"/>
        <v>0</v>
      </c>
      <c r="J60" s="28">
        <f t="shared" si="1"/>
        <v>0</v>
      </c>
    </row>
    <row r="61" spans="1:10" x14ac:dyDescent="0.35">
      <c r="A61" s="4"/>
      <c r="B61" s="4"/>
      <c r="C61" s="4"/>
      <c r="D61" s="4"/>
      <c r="E61" s="4"/>
      <c r="F61" s="4"/>
      <c r="G61" s="4"/>
      <c r="H61" s="4"/>
      <c r="I61" s="27">
        <f t="shared" si="0"/>
        <v>0</v>
      </c>
      <c r="J61" s="28">
        <f t="shared" si="1"/>
        <v>0</v>
      </c>
    </row>
    <row r="62" spans="1:10" x14ac:dyDescent="0.35">
      <c r="A62" s="4"/>
      <c r="B62" s="4"/>
      <c r="C62" s="4"/>
      <c r="D62" s="4"/>
      <c r="E62" s="4"/>
      <c r="F62" s="4"/>
      <c r="G62" s="4"/>
      <c r="H62" s="4"/>
      <c r="I62" s="27">
        <f t="shared" si="0"/>
        <v>0</v>
      </c>
      <c r="J62" s="28">
        <f t="shared" si="1"/>
        <v>0</v>
      </c>
    </row>
    <row r="63" spans="1:10" x14ac:dyDescent="0.35">
      <c r="A63" s="4"/>
      <c r="B63" s="4"/>
      <c r="C63" s="4"/>
      <c r="D63" s="4"/>
      <c r="E63" s="4"/>
      <c r="F63" s="4"/>
      <c r="G63" s="4"/>
      <c r="H63" s="4"/>
      <c r="I63" s="27">
        <f t="shared" si="0"/>
        <v>0</v>
      </c>
      <c r="J63" s="28">
        <f t="shared" si="1"/>
        <v>0</v>
      </c>
    </row>
    <row r="64" spans="1:10" x14ac:dyDescent="0.35">
      <c r="A64" s="4"/>
      <c r="B64" s="4"/>
      <c r="C64" s="4"/>
      <c r="D64" s="4"/>
      <c r="E64" s="4"/>
      <c r="F64" s="4"/>
      <c r="G64" s="4"/>
      <c r="H64" s="4"/>
      <c r="I64" s="27">
        <f t="shared" si="0"/>
        <v>0</v>
      </c>
      <c r="J64" s="28">
        <f t="shared" si="1"/>
        <v>0</v>
      </c>
    </row>
    <row r="65" spans="1:10" x14ac:dyDescent="0.35">
      <c r="A65" s="4"/>
      <c r="B65" s="4"/>
      <c r="C65" s="4"/>
      <c r="D65" s="4"/>
      <c r="E65" s="4"/>
      <c r="F65" s="4"/>
      <c r="G65" s="4"/>
      <c r="H65" s="4"/>
      <c r="I65" s="27">
        <f t="shared" si="0"/>
        <v>0</v>
      </c>
      <c r="J65" s="28">
        <f t="shared" si="1"/>
        <v>0</v>
      </c>
    </row>
    <row r="66" spans="1:10" x14ac:dyDescent="0.35">
      <c r="A66" s="4"/>
      <c r="B66" s="4"/>
      <c r="C66" s="4"/>
      <c r="D66" s="4"/>
      <c r="E66" s="4"/>
      <c r="F66" s="4"/>
      <c r="G66" s="4"/>
      <c r="H66" s="4"/>
      <c r="I66" s="27">
        <f t="shared" si="0"/>
        <v>0</v>
      </c>
      <c r="J66" s="28">
        <f t="shared" si="1"/>
        <v>0</v>
      </c>
    </row>
    <row r="67" spans="1:10" x14ac:dyDescent="0.35">
      <c r="A67" s="4"/>
      <c r="B67" s="4"/>
      <c r="C67" s="4"/>
      <c r="D67" s="4"/>
      <c r="E67" s="4"/>
      <c r="F67" s="4"/>
      <c r="G67" s="4"/>
      <c r="H67" s="4"/>
      <c r="I67" s="27">
        <f t="shared" si="0"/>
        <v>0</v>
      </c>
      <c r="J67" s="28">
        <f t="shared" si="1"/>
        <v>0</v>
      </c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27">
        <f t="shared" ref="I68:I131" si="2">_xlfn.IFS(B68="Tescil edilmiş uluslararası patent",30,B68="Tescil edilmiş ulusal patent",20,B68="Tescil edilmiş faydalı model",10, B68= "Uluslararası patent başvurusu", 6, B68= "Ulusal patent başvurusu",4,TRUE,0)</f>
        <v>0</v>
      </c>
      <c r="J68" s="28">
        <f t="shared" ref="J68:J131" si="3">IFERROR(IF(D68&gt;1,1.5*I68/E68,I68),0)</f>
        <v>0</v>
      </c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27">
        <f t="shared" si="2"/>
        <v>0</v>
      </c>
      <c r="J69" s="28">
        <f t="shared" si="3"/>
        <v>0</v>
      </c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27">
        <f t="shared" si="2"/>
        <v>0</v>
      </c>
      <c r="J70" s="28">
        <f t="shared" si="3"/>
        <v>0</v>
      </c>
    </row>
    <row r="71" spans="1:10" x14ac:dyDescent="0.35">
      <c r="A71" s="4"/>
      <c r="B71" s="4"/>
      <c r="C71" s="4"/>
      <c r="D71" s="4"/>
      <c r="E71" s="4"/>
      <c r="F71" s="4"/>
      <c r="G71" s="4"/>
      <c r="H71" s="4"/>
      <c r="I71" s="27">
        <f t="shared" si="2"/>
        <v>0</v>
      </c>
      <c r="J71" s="28">
        <f t="shared" si="3"/>
        <v>0</v>
      </c>
    </row>
    <row r="72" spans="1:10" x14ac:dyDescent="0.35">
      <c r="A72" s="4"/>
      <c r="B72" s="4"/>
      <c r="C72" s="4"/>
      <c r="D72" s="4"/>
      <c r="E72" s="4"/>
      <c r="F72" s="4"/>
      <c r="G72" s="4"/>
      <c r="H72" s="4"/>
      <c r="I72" s="27">
        <f t="shared" si="2"/>
        <v>0</v>
      </c>
      <c r="J72" s="28">
        <f t="shared" si="3"/>
        <v>0</v>
      </c>
    </row>
    <row r="73" spans="1:10" x14ac:dyDescent="0.35">
      <c r="A73" s="4"/>
      <c r="B73" s="4"/>
      <c r="C73" s="4"/>
      <c r="D73" s="4"/>
      <c r="E73" s="4"/>
      <c r="F73" s="4"/>
      <c r="G73" s="4"/>
      <c r="H73" s="4"/>
      <c r="I73" s="27">
        <f t="shared" si="2"/>
        <v>0</v>
      </c>
      <c r="J73" s="28">
        <f t="shared" si="3"/>
        <v>0</v>
      </c>
    </row>
    <row r="74" spans="1:10" x14ac:dyDescent="0.35">
      <c r="A74" s="4"/>
      <c r="B74" s="4"/>
      <c r="C74" s="4"/>
      <c r="D74" s="4"/>
      <c r="E74" s="4"/>
      <c r="F74" s="4"/>
      <c r="G74" s="4"/>
      <c r="H74" s="4"/>
      <c r="I74" s="27">
        <f t="shared" si="2"/>
        <v>0</v>
      </c>
      <c r="J74" s="28">
        <f t="shared" si="3"/>
        <v>0</v>
      </c>
    </row>
    <row r="75" spans="1:10" x14ac:dyDescent="0.35">
      <c r="A75" s="4"/>
      <c r="B75" s="4"/>
      <c r="C75" s="4"/>
      <c r="D75" s="4"/>
      <c r="E75" s="4"/>
      <c r="F75" s="4"/>
      <c r="G75" s="4"/>
      <c r="H75" s="4"/>
      <c r="I75" s="27">
        <f t="shared" si="2"/>
        <v>0</v>
      </c>
      <c r="J75" s="28">
        <f t="shared" si="3"/>
        <v>0</v>
      </c>
    </row>
    <row r="76" spans="1:10" x14ac:dyDescent="0.35">
      <c r="A76" s="4"/>
      <c r="B76" s="4"/>
      <c r="C76" s="4"/>
      <c r="D76" s="4"/>
      <c r="E76" s="4"/>
      <c r="F76" s="4"/>
      <c r="G76" s="4"/>
      <c r="H76" s="4"/>
      <c r="I76" s="27">
        <f t="shared" si="2"/>
        <v>0</v>
      </c>
      <c r="J76" s="28">
        <f t="shared" si="3"/>
        <v>0</v>
      </c>
    </row>
    <row r="77" spans="1:10" x14ac:dyDescent="0.35">
      <c r="A77" s="4"/>
      <c r="B77" s="4"/>
      <c r="C77" s="4"/>
      <c r="D77" s="4"/>
      <c r="E77" s="4"/>
      <c r="F77" s="4"/>
      <c r="G77" s="4"/>
      <c r="H77" s="4"/>
      <c r="I77" s="27">
        <f t="shared" si="2"/>
        <v>0</v>
      </c>
      <c r="J77" s="28">
        <f t="shared" si="3"/>
        <v>0</v>
      </c>
    </row>
    <row r="78" spans="1:10" x14ac:dyDescent="0.35">
      <c r="A78" s="4"/>
      <c r="B78" s="4"/>
      <c r="C78" s="4"/>
      <c r="D78" s="4"/>
      <c r="E78" s="4"/>
      <c r="F78" s="4"/>
      <c r="G78" s="4"/>
      <c r="H78" s="4"/>
      <c r="I78" s="27">
        <f t="shared" si="2"/>
        <v>0</v>
      </c>
      <c r="J78" s="28">
        <f t="shared" si="3"/>
        <v>0</v>
      </c>
    </row>
    <row r="79" spans="1:10" x14ac:dyDescent="0.35">
      <c r="A79" s="4"/>
      <c r="B79" s="4"/>
      <c r="C79" s="4"/>
      <c r="D79" s="4"/>
      <c r="E79" s="4"/>
      <c r="F79" s="4"/>
      <c r="G79" s="4"/>
      <c r="H79" s="4"/>
      <c r="I79" s="27">
        <f t="shared" si="2"/>
        <v>0</v>
      </c>
      <c r="J79" s="28">
        <f t="shared" si="3"/>
        <v>0</v>
      </c>
    </row>
    <row r="80" spans="1:10" x14ac:dyDescent="0.35">
      <c r="A80" s="4"/>
      <c r="B80" s="4"/>
      <c r="C80" s="4"/>
      <c r="D80" s="4"/>
      <c r="E80" s="4"/>
      <c r="F80" s="4"/>
      <c r="G80" s="4"/>
      <c r="H80" s="4"/>
      <c r="I80" s="27">
        <f t="shared" si="2"/>
        <v>0</v>
      </c>
      <c r="J80" s="28">
        <f t="shared" si="3"/>
        <v>0</v>
      </c>
    </row>
    <row r="81" spans="1:10" x14ac:dyDescent="0.35">
      <c r="A81" s="4"/>
      <c r="B81" s="4"/>
      <c r="C81" s="4"/>
      <c r="D81" s="4"/>
      <c r="E81" s="4"/>
      <c r="F81" s="4"/>
      <c r="G81" s="4"/>
      <c r="H81" s="4"/>
      <c r="I81" s="27">
        <f t="shared" si="2"/>
        <v>0</v>
      </c>
      <c r="J81" s="28">
        <f t="shared" si="3"/>
        <v>0</v>
      </c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27">
        <f t="shared" si="2"/>
        <v>0</v>
      </c>
      <c r="J82" s="28">
        <f t="shared" si="3"/>
        <v>0</v>
      </c>
    </row>
    <row r="83" spans="1:10" x14ac:dyDescent="0.35">
      <c r="A83" s="4"/>
      <c r="B83" s="4"/>
      <c r="C83" s="4"/>
      <c r="D83" s="4"/>
      <c r="E83" s="4"/>
      <c r="F83" s="4"/>
      <c r="G83" s="4"/>
      <c r="H83" s="4"/>
      <c r="I83" s="27">
        <f t="shared" si="2"/>
        <v>0</v>
      </c>
      <c r="J83" s="28">
        <f t="shared" si="3"/>
        <v>0</v>
      </c>
    </row>
    <row r="84" spans="1:10" x14ac:dyDescent="0.35">
      <c r="A84" s="4"/>
      <c r="B84" s="4"/>
      <c r="C84" s="4"/>
      <c r="D84" s="4"/>
      <c r="E84" s="4"/>
      <c r="F84" s="4"/>
      <c r="G84" s="4"/>
      <c r="H84" s="4"/>
      <c r="I84" s="27">
        <f t="shared" si="2"/>
        <v>0</v>
      </c>
      <c r="J84" s="28">
        <f t="shared" si="3"/>
        <v>0</v>
      </c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27">
        <f t="shared" si="2"/>
        <v>0</v>
      </c>
      <c r="J85" s="28">
        <f t="shared" si="3"/>
        <v>0</v>
      </c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27">
        <f t="shared" si="2"/>
        <v>0</v>
      </c>
      <c r="J86" s="28">
        <f t="shared" si="3"/>
        <v>0</v>
      </c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27">
        <f t="shared" si="2"/>
        <v>0</v>
      </c>
      <c r="J87" s="28">
        <f t="shared" si="3"/>
        <v>0</v>
      </c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27">
        <f t="shared" si="2"/>
        <v>0</v>
      </c>
      <c r="J88" s="28">
        <f t="shared" si="3"/>
        <v>0</v>
      </c>
    </row>
    <row r="89" spans="1:10" x14ac:dyDescent="0.35">
      <c r="A89" s="4"/>
      <c r="B89" s="4"/>
      <c r="C89" s="4"/>
      <c r="D89" s="4"/>
      <c r="E89" s="4"/>
      <c r="F89" s="4"/>
      <c r="G89" s="4"/>
      <c r="H89" s="4"/>
      <c r="I89" s="27">
        <f t="shared" si="2"/>
        <v>0</v>
      </c>
      <c r="J89" s="28">
        <f t="shared" si="3"/>
        <v>0</v>
      </c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27">
        <f t="shared" si="2"/>
        <v>0</v>
      </c>
      <c r="J90" s="28">
        <f t="shared" si="3"/>
        <v>0</v>
      </c>
    </row>
    <row r="91" spans="1:10" x14ac:dyDescent="0.35">
      <c r="A91" s="4"/>
      <c r="B91" s="4"/>
      <c r="C91" s="4"/>
      <c r="D91" s="4"/>
      <c r="E91" s="4"/>
      <c r="F91" s="4"/>
      <c r="G91" s="4"/>
      <c r="H91" s="4"/>
      <c r="I91" s="27">
        <f t="shared" si="2"/>
        <v>0</v>
      </c>
      <c r="J91" s="28">
        <f t="shared" si="3"/>
        <v>0</v>
      </c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27">
        <f t="shared" si="2"/>
        <v>0</v>
      </c>
      <c r="J92" s="28">
        <f t="shared" si="3"/>
        <v>0</v>
      </c>
    </row>
    <row r="93" spans="1:10" x14ac:dyDescent="0.35">
      <c r="A93" s="4"/>
      <c r="B93" s="4"/>
      <c r="C93" s="4"/>
      <c r="D93" s="4"/>
      <c r="E93" s="4"/>
      <c r="F93" s="4"/>
      <c r="G93" s="4"/>
      <c r="H93" s="4"/>
      <c r="I93" s="27">
        <f t="shared" si="2"/>
        <v>0</v>
      </c>
      <c r="J93" s="28">
        <f t="shared" si="3"/>
        <v>0</v>
      </c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27">
        <f t="shared" si="2"/>
        <v>0</v>
      </c>
      <c r="J94" s="28">
        <f t="shared" si="3"/>
        <v>0</v>
      </c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27">
        <f t="shared" si="2"/>
        <v>0</v>
      </c>
      <c r="J95" s="28">
        <f t="shared" si="3"/>
        <v>0</v>
      </c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27">
        <f t="shared" si="2"/>
        <v>0</v>
      </c>
      <c r="J96" s="28">
        <f t="shared" si="3"/>
        <v>0</v>
      </c>
    </row>
    <row r="97" spans="1:10" x14ac:dyDescent="0.35">
      <c r="A97" s="4"/>
      <c r="B97" s="4"/>
      <c r="C97" s="4"/>
      <c r="D97" s="4"/>
      <c r="E97" s="4"/>
      <c r="F97" s="4"/>
      <c r="G97" s="4"/>
      <c r="H97" s="4"/>
      <c r="I97" s="27">
        <f t="shared" si="2"/>
        <v>0</v>
      </c>
      <c r="J97" s="28">
        <f t="shared" si="3"/>
        <v>0</v>
      </c>
    </row>
    <row r="98" spans="1:10" x14ac:dyDescent="0.35">
      <c r="A98" s="4"/>
      <c r="B98" s="4"/>
      <c r="C98" s="4"/>
      <c r="D98" s="4"/>
      <c r="E98" s="4"/>
      <c r="F98" s="4"/>
      <c r="G98" s="4"/>
      <c r="H98" s="4"/>
      <c r="I98" s="27">
        <f t="shared" si="2"/>
        <v>0</v>
      </c>
      <c r="J98" s="28">
        <f t="shared" si="3"/>
        <v>0</v>
      </c>
    </row>
    <row r="99" spans="1:10" x14ac:dyDescent="0.35">
      <c r="A99" s="4"/>
      <c r="B99" s="4"/>
      <c r="C99" s="4"/>
      <c r="D99" s="4"/>
      <c r="E99" s="4"/>
      <c r="F99" s="4"/>
      <c r="G99" s="4"/>
      <c r="H99" s="4"/>
      <c r="I99" s="27">
        <f t="shared" si="2"/>
        <v>0</v>
      </c>
      <c r="J99" s="28">
        <f t="shared" si="3"/>
        <v>0</v>
      </c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27">
        <f t="shared" si="2"/>
        <v>0</v>
      </c>
      <c r="J100" s="28">
        <f t="shared" si="3"/>
        <v>0</v>
      </c>
    </row>
    <row r="101" spans="1:10" x14ac:dyDescent="0.35">
      <c r="A101" s="4"/>
      <c r="B101" s="4"/>
      <c r="C101" s="4"/>
      <c r="D101" s="4"/>
      <c r="E101" s="4"/>
      <c r="F101" s="4"/>
      <c r="G101" s="4"/>
      <c r="H101" s="4"/>
      <c r="I101" s="27">
        <f t="shared" si="2"/>
        <v>0</v>
      </c>
      <c r="J101" s="28">
        <f t="shared" si="3"/>
        <v>0</v>
      </c>
    </row>
    <row r="102" spans="1:10" x14ac:dyDescent="0.35">
      <c r="A102" s="4"/>
      <c r="B102" s="4"/>
      <c r="C102" s="4"/>
      <c r="D102" s="4"/>
      <c r="E102" s="4"/>
      <c r="F102" s="4"/>
      <c r="G102" s="4"/>
      <c r="H102" s="4"/>
      <c r="I102" s="27">
        <f t="shared" si="2"/>
        <v>0</v>
      </c>
      <c r="J102" s="28">
        <f t="shared" si="3"/>
        <v>0</v>
      </c>
    </row>
    <row r="103" spans="1:10" x14ac:dyDescent="0.35">
      <c r="A103" s="4"/>
      <c r="B103" s="4"/>
      <c r="C103" s="4"/>
      <c r="D103" s="4"/>
      <c r="E103" s="4"/>
      <c r="F103" s="4"/>
      <c r="G103" s="4"/>
      <c r="H103" s="4"/>
      <c r="I103" s="27">
        <f t="shared" si="2"/>
        <v>0</v>
      </c>
      <c r="J103" s="28">
        <f t="shared" si="3"/>
        <v>0</v>
      </c>
    </row>
    <row r="104" spans="1:10" x14ac:dyDescent="0.35">
      <c r="A104" s="4"/>
      <c r="B104" s="4"/>
      <c r="C104" s="4"/>
      <c r="D104" s="4"/>
      <c r="E104" s="4"/>
      <c r="F104" s="4"/>
      <c r="G104" s="4"/>
      <c r="H104" s="4"/>
      <c r="I104" s="27">
        <f t="shared" si="2"/>
        <v>0</v>
      </c>
      <c r="J104" s="28">
        <f t="shared" si="3"/>
        <v>0</v>
      </c>
    </row>
    <row r="105" spans="1:10" x14ac:dyDescent="0.35">
      <c r="A105" s="4"/>
      <c r="B105" s="4"/>
      <c r="C105" s="4"/>
      <c r="D105" s="4"/>
      <c r="E105" s="4"/>
      <c r="F105" s="4"/>
      <c r="G105" s="4"/>
      <c r="H105" s="4"/>
      <c r="I105" s="27">
        <f t="shared" si="2"/>
        <v>0</v>
      </c>
      <c r="J105" s="28">
        <f t="shared" si="3"/>
        <v>0</v>
      </c>
    </row>
    <row r="106" spans="1:10" x14ac:dyDescent="0.35">
      <c r="A106" s="4"/>
      <c r="B106" s="4"/>
      <c r="C106" s="4"/>
      <c r="D106" s="4"/>
      <c r="E106" s="4"/>
      <c r="F106" s="4"/>
      <c r="G106" s="4"/>
      <c r="H106" s="4"/>
      <c r="I106" s="27">
        <f t="shared" si="2"/>
        <v>0</v>
      </c>
      <c r="J106" s="28">
        <f t="shared" si="3"/>
        <v>0</v>
      </c>
    </row>
    <row r="107" spans="1:10" x14ac:dyDescent="0.35">
      <c r="A107" s="4"/>
      <c r="B107" s="4"/>
      <c r="C107" s="4"/>
      <c r="D107" s="4"/>
      <c r="E107" s="4"/>
      <c r="F107" s="4"/>
      <c r="G107" s="4"/>
      <c r="H107" s="4"/>
      <c r="I107" s="27">
        <f t="shared" si="2"/>
        <v>0</v>
      </c>
      <c r="J107" s="28">
        <f t="shared" si="3"/>
        <v>0</v>
      </c>
    </row>
    <row r="108" spans="1:10" x14ac:dyDescent="0.35">
      <c r="A108" s="4"/>
      <c r="B108" s="4"/>
      <c r="C108" s="4"/>
      <c r="D108" s="4"/>
      <c r="E108" s="4"/>
      <c r="F108" s="4"/>
      <c r="G108" s="4"/>
      <c r="H108" s="4"/>
      <c r="I108" s="27">
        <f t="shared" si="2"/>
        <v>0</v>
      </c>
      <c r="J108" s="28">
        <f t="shared" si="3"/>
        <v>0</v>
      </c>
    </row>
    <row r="109" spans="1:10" x14ac:dyDescent="0.35">
      <c r="A109" s="4"/>
      <c r="B109" s="4"/>
      <c r="C109" s="4"/>
      <c r="D109" s="4"/>
      <c r="E109" s="4"/>
      <c r="F109" s="4"/>
      <c r="G109" s="4"/>
      <c r="H109" s="4"/>
      <c r="I109" s="27">
        <f t="shared" si="2"/>
        <v>0</v>
      </c>
      <c r="J109" s="28">
        <f t="shared" si="3"/>
        <v>0</v>
      </c>
    </row>
    <row r="110" spans="1:10" x14ac:dyDescent="0.35">
      <c r="A110" s="4"/>
      <c r="B110" s="4"/>
      <c r="C110" s="4"/>
      <c r="D110" s="4"/>
      <c r="E110" s="4"/>
      <c r="F110" s="4"/>
      <c r="G110" s="4"/>
      <c r="H110" s="4"/>
      <c r="I110" s="27">
        <f t="shared" si="2"/>
        <v>0</v>
      </c>
      <c r="J110" s="28">
        <f t="shared" si="3"/>
        <v>0</v>
      </c>
    </row>
    <row r="111" spans="1:10" x14ac:dyDescent="0.35">
      <c r="A111" s="4"/>
      <c r="B111" s="4"/>
      <c r="C111" s="4"/>
      <c r="D111" s="4"/>
      <c r="E111" s="4"/>
      <c r="F111" s="4"/>
      <c r="G111" s="4"/>
      <c r="H111" s="4"/>
      <c r="I111" s="27">
        <f t="shared" si="2"/>
        <v>0</v>
      </c>
      <c r="J111" s="28">
        <f t="shared" si="3"/>
        <v>0</v>
      </c>
    </row>
    <row r="112" spans="1:10" x14ac:dyDescent="0.35">
      <c r="A112" s="4"/>
      <c r="B112" s="4"/>
      <c r="C112" s="4"/>
      <c r="D112" s="4"/>
      <c r="E112" s="4"/>
      <c r="F112" s="4"/>
      <c r="G112" s="4"/>
      <c r="H112" s="4"/>
      <c r="I112" s="27">
        <f t="shared" si="2"/>
        <v>0</v>
      </c>
      <c r="J112" s="28">
        <f t="shared" si="3"/>
        <v>0</v>
      </c>
    </row>
    <row r="113" spans="1:10" x14ac:dyDescent="0.35">
      <c r="A113" s="4"/>
      <c r="B113" s="4"/>
      <c r="C113" s="4"/>
      <c r="D113" s="4"/>
      <c r="E113" s="4"/>
      <c r="F113" s="4"/>
      <c r="G113" s="4"/>
      <c r="H113" s="4"/>
      <c r="I113" s="27">
        <f t="shared" si="2"/>
        <v>0</v>
      </c>
      <c r="J113" s="28">
        <f t="shared" si="3"/>
        <v>0</v>
      </c>
    </row>
    <row r="114" spans="1:10" x14ac:dyDescent="0.35">
      <c r="A114" s="4"/>
      <c r="B114" s="4"/>
      <c r="C114" s="4"/>
      <c r="D114" s="4"/>
      <c r="E114" s="4"/>
      <c r="F114" s="4"/>
      <c r="G114" s="4"/>
      <c r="H114" s="4"/>
      <c r="I114" s="27">
        <f t="shared" si="2"/>
        <v>0</v>
      </c>
      <c r="J114" s="28">
        <f t="shared" si="3"/>
        <v>0</v>
      </c>
    </row>
    <row r="115" spans="1:10" x14ac:dyDescent="0.35">
      <c r="A115" s="4"/>
      <c r="B115" s="4"/>
      <c r="C115" s="4"/>
      <c r="D115" s="4"/>
      <c r="E115" s="4"/>
      <c r="F115" s="4"/>
      <c r="G115" s="4"/>
      <c r="H115" s="4"/>
      <c r="I115" s="27">
        <f t="shared" si="2"/>
        <v>0</v>
      </c>
      <c r="J115" s="28">
        <f t="shared" si="3"/>
        <v>0</v>
      </c>
    </row>
    <row r="116" spans="1:10" x14ac:dyDescent="0.35">
      <c r="A116" s="4"/>
      <c r="B116" s="4"/>
      <c r="C116" s="4"/>
      <c r="D116" s="4"/>
      <c r="E116" s="4"/>
      <c r="F116" s="4"/>
      <c r="G116" s="4"/>
      <c r="H116" s="4"/>
      <c r="I116" s="27">
        <f t="shared" si="2"/>
        <v>0</v>
      </c>
      <c r="J116" s="28">
        <f t="shared" si="3"/>
        <v>0</v>
      </c>
    </row>
    <row r="117" spans="1:10" x14ac:dyDescent="0.35">
      <c r="A117" s="4"/>
      <c r="B117" s="4"/>
      <c r="C117" s="4"/>
      <c r="D117" s="4"/>
      <c r="E117" s="4"/>
      <c r="F117" s="4"/>
      <c r="G117" s="4"/>
      <c r="H117" s="4"/>
      <c r="I117" s="27">
        <f t="shared" si="2"/>
        <v>0</v>
      </c>
      <c r="J117" s="28">
        <f t="shared" si="3"/>
        <v>0</v>
      </c>
    </row>
    <row r="118" spans="1:10" x14ac:dyDescent="0.35">
      <c r="A118" s="4"/>
      <c r="B118" s="4"/>
      <c r="C118" s="4"/>
      <c r="D118" s="4"/>
      <c r="E118" s="4"/>
      <c r="F118" s="4"/>
      <c r="G118" s="4"/>
      <c r="H118" s="4"/>
      <c r="I118" s="27">
        <f t="shared" si="2"/>
        <v>0</v>
      </c>
      <c r="J118" s="28">
        <f t="shared" si="3"/>
        <v>0</v>
      </c>
    </row>
    <row r="119" spans="1:10" x14ac:dyDescent="0.35">
      <c r="A119" s="4"/>
      <c r="B119" s="4"/>
      <c r="C119" s="4"/>
      <c r="D119" s="4"/>
      <c r="E119" s="4"/>
      <c r="F119" s="4"/>
      <c r="G119" s="4"/>
      <c r="H119" s="4"/>
      <c r="I119" s="27">
        <f t="shared" si="2"/>
        <v>0</v>
      </c>
      <c r="J119" s="28">
        <f t="shared" si="3"/>
        <v>0</v>
      </c>
    </row>
    <row r="120" spans="1:10" x14ac:dyDescent="0.35">
      <c r="A120" s="4"/>
      <c r="B120" s="4"/>
      <c r="C120" s="4"/>
      <c r="D120" s="4"/>
      <c r="E120" s="4"/>
      <c r="F120" s="4"/>
      <c r="G120" s="4"/>
      <c r="H120" s="4"/>
      <c r="I120" s="27">
        <f t="shared" si="2"/>
        <v>0</v>
      </c>
      <c r="J120" s="28">
        <f t="shared" si="3"/>
        <v>0</v>
      </c>
    </row>
    <row r="121" spans="1:10" x14ac:dyDescent="0.35">
      <c r="A121" s="4"/>
      <c r="B121" s="4"/>
      <c r="C121" s="4"/>
      <c r="D121" s="4"/>
      <c r="E121" s="4"/>
      <c r="F121" s="4"/>
      <c r="G121" s="4"/>
      <c r="H121" s="4"/>
      <c r="I121" s="27">
        <f t="shared" si="2"/>
        <v>0</v>
      </c>
      <c r="J121" s="28">
        <f t="shared" si="3"/>
        <v>0</v>
      </c>
    </row>
    <row r="122" spans="1:10" x14ac:dyDescent="0.35">
      <c r="A122" s="4"/>
      <c r="B122" s="4"/>
      <c r="C122" s="4"/>
      <c r="D122" s="4"/>
      <c r="E122" s="4"/>
      <c r="F122" s="4"/>
      <c r="G122" s="4"/>
      <c r="H122" s="4"/>
      <c r="I122" s="27">
        <f t="shared" si="2"/>
        <v>0</v>
      </c>
      <c r="J122" s="28">
        <f t="shared" si="3"/>
        <v>0</v>
      </c>
    </row>
    <row r="123" spans="1:10" x14ac:dyDescent="0.35">
      <c r="A123" s="4"/>
      <c r="B123" s="4"/>
      <c r="C123" s="4"/>
      <c r="D123" s="4"/>
      <c r="E123" s="4"/>
      <c r="F123" s="4"/>
      <c r="G123" s="4"/>
      <c r="H123" s="4"/>
      <c r="I123" s="27">
        <f t="shared" si="2"/>
        <v>0</v>
      </c>
      <c r="J123" s="28">
        <f t="shared" si="3"/>
        <v>0</v>
      </c>
    </row>
    <row r="124" spans="1:10" x14ac:dyDescent="0.35">
      <c r="A124" s="4"/>
      <c r="B124" s="4"/>
      <c r="C124" s="4"/>
      <c r="D124" s="4"/>
      <c r="E124" s="4"/>
      <c r="F124" s="4"/>
      <c r="G124" s="4"/>
      <c r="H124" s="4"/>
      <c r="I124" s="27">
        <f t="shared" si="2"/>
        <v>0</v>
      </c>
      <c r="J124" s="28">
        <f t="shared" si="3"/>
        <v>0</v>
      </c>
    </row>
    <row r="125" spans="1:10" x14ac:dyDescent="0.35">
      <c r="A125" s="4"/>
      <c r="B125" s="4"/>
      <c r="C125" s="4"/>
      <c r="D125" s="4"/>
      <c r="E125" s="4"/>
      <c r="F125" s="4"/>
      <c r="G125" s="4"/>
      <c r="H125" s="4"/>
      <c r="I125" s="27">
        <f t="shared" si="2"/>
        <v>0</v>
      </c>
      <c r="J125" s="28">
        <f t="shared" si="3"/>
        <v>0</v>
      </c>
    </row>
    <row r="126" spans="1:10" x14ac:dyDescent="0.35">
      <c r="A126" s="4"/>
      <c r="B126" s="4"/>
      <c r="C126" s="4"/>
      <c r="D126" s="4"/>
      <c r="E126" s="4"/>
      <c r="F126" s="4"/>
      <c r="G126" s="4"/>
      <c r="H126" s="4"/>
      <c r="I126" s="27">
        <f t="shared" si="2"/>
        <v>0</v>
      </c>
      <c r="J126" s="28">
        <f t="shared" si="3"/>
        <v>0</v>
      </c>
    </row>
    <row r="127" spans="1:10" x14ac:dyDescent="0.35">
      <c r="A127" s="4"/>
      <c r="B127" s="4"/>
      <c r="C127" s="4"/>
      <c r="D127" s="4"/>
      <c r="E127" s="4"/>
      <c r="F127" s="4"/>
      <c r="G127" s="4"/>
      <c r="H127" s="4"/>
      <c r="I127" s="27">
        <f t="shared" si="2"/>
        <v>0</v>
      </c>
      <c r="J127" s="28">
        <f t="shared" si="3"/>
        <v>0</v>
      </c>
    </row>
    <row r="128" spans="1:10" x14ac:dyDescent="0.35">
      <c r="A128" s="4"/>
      <c r="B128" s="4"/>
      <c r="C128" s="4"/>
      <c r="D128" s="4"/>
      <c r="E128" s="4"/>
      <c r="F128" s="4"/>
      <c r="G128" s="4"/>
      <c r="H128" s="4"/>
      <c r="I128" s="27">
        <f t="shared" si="2"/>
        <v>0</v>
      </c>
      <c r="J128" s="28">
        <f t="shared" si="3"/>
        <v>0</v>
      </c>
    </row>
    <row r="129" spans="1:10" x14ac:dyDescent="0.35">
      <c r="A129" s="4"/>
      <c r="B129" s="4"/>
      <c r="C129" s="4"/>
      <c r="D129" s="4"/>
      <c r="E129" s="4"/>
      <c r="F129" s="4"/>
      <c r="G129" s="4"/>
      <c r="H129" s="4"/>
      <c r="I129" s="27">
        <f t="shared" si="2"/>
        <v>0</v>
      </c>
      <c r="J129" s="28">
        <f t="shared" si="3"/>
        <v>0</v>
      </c>
    </row>
    <row r="130" spans="1:10" x14ac:dyDescent="0.35">
      <c r="A130" s="4"/>
      <c r="B130" s="4"/>
      <c r="C130" s="4"/>
      <c r="D130" s="4"/>
      <c r="E130" s="4"/>
      <c r="F130" s="4"/>
      <c r="G130" s="4"/>
      <c r="H130" s="4"/>
      <c r="I130" s="27">
        <f t="shared" si="2"/>
        <v>0</v>
      </c>
      <c r="J130" s="28">
        <f t="shared" si="3"/>
        <v>0</v>
      </c>
    </row>
    <row r="131" spans="1:10" x14ac:dyDescent="0.35">
      <c r="A131" s="4"/>
      <c r="B131" s="4"/>
      <c r="C131" s="4"/>
      <c r="D131" s="4"/>
      <c r="E131" s="4"/>
      <c r="F131" s="4"/>
      <c r="G131" s="4"/>
      <c r="H131" s="4"/>
      <c r="I131" s="27">
        <f t="shared" si="2"/>
        <v>0</v>
      </c>
      <c r="J131" s="28">
        <f t="shared" si="3"/>
        <v>0</v>
      </c>
    </row>
    <row r="132" spans="1:10" x14ac:dyDescent="0.35">
      <c r="A132" s="4"/>
      <c r="B132" s="4"/>
      <c r="C132" s="4"/>
      <c r="D132" s="4"/>
      <c r="E132" s="4"/>
      <c r="F132" s="4"/>
      <c r="G132" s="4"/>
      <c r="H132" s="4"/>
      <c r="I132" s="27">
        <f t="shared" ref="I132:I195" si="4">_xlfn.IFS(B132="Tescil edilmiş uluslararası patent",30,B132="Tescil edilmiş ulusal patent",20,B132="Tescil edilmiş faydalı model",10, B132= "Uluslararası patent başvurusu", 6, B132= "Ulusal patent başvurusu",4,TRUE,0)</f>
        <v>0</v>
      </c>
      <c r="J132" s="28">
        <f t="shared" ref="J132:J195" si="5">IFERROR(IF(D132&gt;1,1.5*I132/E132,I132),0)</f>
        <v>0</v>
      </c>
    </row>
    <row r="133" spans="1:10" x14ac:dyDescent="0.35">
      <c r="A133" s="4"/>
      <c r="B133" s="4"/>
      <c r="C133" s="4"/>
      <c r="D133" s="4"/>
      <c r="E133" s="4"/>
      <c r="F133" s="4"/>
      <c r="G133" s="4"/>
      <c r="H133" s="4"/>
      <c r="I133" s="27">
        <f t="shared" si="4"/>
        <v>0</v>
      </c>
      <c r="J133" s="28">
        <f t="shared" si="5"/>
        <v>0</v>
      </c>
    </row>
    <row r="134" spans="1:10" x14ac:dyDescent="0.35">
      <c r="A134" s="4"/>
      <c r="B134" s="4"/>
      <c r="C134" s="4"/>
      <c r="D134" s="4"/>
      <c r="E134" s="4"/>
      <c r="F134" s="4"/>
      <c r="G134" s="4"/>
      <c r="H134" s="4"/>
      <c r="I134" s="27">
        <f t="shared" si="4"/>
        <v>0</v>
      </c>
      <c r="J134" s="28">
        <f t="shared" si="5"/>
        <v>0</v>
      </c>
    </row>
    <row r="135" spans="1:10" x14ac:dyDescent="0.35">
      <c r="A135" s="4"/>
      <c r="B135" s="4"/>
      <c r="C135" s="4"/>
      <c r="D135" s="4"/>
      <c r="E135" s="4"/>
      <c r="F135" s="4"/>
      <c r="G135" s="4"/>
      <c r="H135" s="4"/>
      <c r="I135" s="27">
        <f t="shared" si="4"/>
        <v>0</v>
      </c>
      <c r="J135" s="28">
        <f t="shared" si="5"/>
        <v>0</v>
      </c>
    </row>
    <row r="136" spans="1:10" x14ac:dyDescent="0.35">
      <c r="A136" s="4"/>
      <c r="B136" s="4"/>
      <c r="C136" s="4"/>
      <c r="D136" s="4"/>
      <c r="E136" s="4"/>
      <c r="F136" s="4"/>
      <c r="G136" s="4"/>
      <c r="H136" s="4"/>
      <c r="I136" s="27">
        <f t="shared" si="4"/>
        <v>0</v>
      </c>
      <c r="J136" s="28">
        <f t="shared" si="5"/>
        <v>0</v>
      </c>
    </row>
    <row r="137" spans="1:10" x14ac:dyDescent="0.35">
      <c r="A137" s="4"/>
      <c r="B137" s="4"/>
      <c r="C137" s="4"/>
      <c r="D137" s="4"/>
      <c r="E137" s="4"/>
      <c r="F137" s="4"/>
      <c r="G137" s="4"/>
      <c r="H137" s="4"/>
      <c r="I137" s="27">
        <f t="shared" si="4"/>
        <v>0</v>
      </c>
      <c r="J137" s="28">
        <f t="shared" si="5"/>
        <v>0</v>
      </c>
    </row>
    <row r="138" spans="1:10" x14ac:dyDescent="0.35">
      <c r="A138" s="4"/>
      <c r="B138" s="4"/>
      <c r="C138" s="4"/>
      <c r="D138" s="4"/>
      <c r="E138" s="4"/>
      <c r="F138" s="4"/>
      <c r="G138" s="4"/>
      <c r="H138" s="4"/>
      <c r="I138" s="27">
        <f t="shared" si="4"/>
        <v>0</v>
      </c>
      <c r="J138" s="28">
        <f t="shared" si="5"/>
        <v>0</v>
      </c>
    </row>
    <row r="139" spans="1:10" x14ac:dyDescent="0.35">
      <c r="A139" s="4"/>
      <c r="B139" s="4"/>
      <c r="C139" s="4"/>
      <c r="D139" s="4"/>
      <c r="E139" s="4"/>
      <c r="F139" s="4"/>
      <c r="G139" s="4"/>
      <c r="H139" s="4"/>
      <c r="I139" s="27">
        <f t="shared" si="4"/>
        <v>0</v>
      </c>
      <c r="J139" s="28">
        <f t="shared" si="5"/>
        <v>0</v>
      </c>
    </row>
    <row r="140" spans="1:10" x14ac:dyDescent="0.35">
      <c r="A140" s="4"/>
      <c r="B140" s="4"/>
      <c r="C140" s="4"/>
      <c r="D140" s="4"/>
      <c r="E140" s="4"/>
      <c r="F140" s="4"/>
      <c r="G140" s="4"/>
      <c r="H140" s="4"/>
      <c r="I140" s="27">
        <f t="shared" si="4"/>
        <v>0</v>
      </c>
      <c r="J140" s="28">
        <f t="shared" si="5"/>
        <v>0</v>
      </c>
    </row>
    <row r="141" spans="1:10" x14ac:dyDescent="0.35">
      <c r="A141" s="4"/>
      <c r="B141" s="4"/>
      <c r="C141" s="4"/>
      <c r="D141" s="4"/>
      <c r="E141" s="4"/>
      <c r="F141" s="4"/>
      <c r="G141" s="4"/>
      <c r="H141" s="4"/>
      <c r="I141" s="27">
        <f t="shared" si="4"/>
        <v>0</v>
      </c>
      <c r="J141" s="28">
        <f t="shared" si="5"/>
        <v>0</v>
      </c>
    </row>
    <row r="142" spans="1:10" x14ac:dyDescent="0.35">
      <c r="A142" s="4"/>
      <c r="B142" s="4"/>
      <c r="C142" s="4"/>
      <c r="D142" s="4"/>
      <c r="E142" s="4"/>
      <c r="F142" s="4"/>
      <c r="G142" s="4"/>
      <c r="H142" s="4"/>
      <c r="I142" s="27">
        <f t="shared" si="4"/>
        <v>0</v>
      </c>
      <c r="J142" s="28">
        <f t="shared" si="5"/>
        <v>0</v>
      </c>
    </row>
    <row r="143" spans="1:10" x14ac:dyDescent="0.35">
      <c r="A143" s="4"/>
      <c r="B143" s="4"/>
      <c r="C143" s="4"/>
      <c r="D143" s="4"/>
      <c r="E143" s="4"/>
      <c r="F143" s="4"/>
      <c r="G143" s="4"/>
      <c r="H143" s="4"/>
      <c r="I143" s="27">
        <f t="shared" si="4"/>
        <v>0</v>
      </c>
      <c r="J143" s="28">
        <f t="shared" si="5"/>
        <v>0</v>
      </c>
    </row>
    <row r="144" spans="1:10" x14ac:dyDescent="0.35">
      <c r="A144" s="4"/>
      <c r="B144" s="4"/>
      <c r="C144" s="4"/>
      <c r="D144" s="4"/>
      <c r="E144" s="4"/>
      <c r="F144" s="4"/>
      <c r="G144" s="4"/>
      <c r="H144" s="4"/>
      <c r="I144" s="27">
        <f t="shared" si="4"/>
        <v>0</v>
      </c>
      <c r="J144" s="28">
        <f t="shared" si="5"/>
        <v>0</v>
      </c>
    </row>
    <row r="145" spans="1:10" x14ac:dyDescent="0.35">
      <c r="A145" s="4"/>
      <c r="B145" s="4"/>
      <c r="C145" s="4"/>
      <c r="D145" s="4"/>
      <c r="E145" s="4"/>
      <c r="F145" s="4"/>
      <c r="G145" s="4"/>
      <c r="H145" s="4"/>
      <c r="I145" s="27">
        <f t="shared" si="4"/>
        <v>0</v>
      </c>
      <c r="J145" s="28">
        <f t="shared" si="5"/>
        <v>0</v>
      </c>
    </row>
    <row r="146" spans="1:10" x14ac:dyDescent="0.35">
      <c r="A146" s="4"/>
      <c r="B146" s="4"/>
      <c r="C146" s="4"/>
      <c r="D146" s="4"/>
      <c r="E146" s="4"/>
      <c r="F146" s="4"/>
      <c r="G146" s="4"/>
      <c r="H146" s="4"/>
      <c r="I146" s="27">
        <f t="shared" si="4"/>
        <v>0</v>
      </c>
      <c r="J146" s="28">
        <f t="shared" si="5"/>
        <v>0</v>
      </c>
    </row>
    <row r="147" spans="1:10" x14ac:dyDescent="0.35">
      <c r="A147" s="4"/>
      <c r="B147" s="4"/>
      <c r="C147" s="4"/>
      <c r="D147" s="4"/>
      <c r="E147" s="4"/>
      <c r="F147" s="4"/>
      <c r="G147" s="4"/>
      <c r="H147" s="4"/>
      <c r="I147" s="27">
        <f t="shared" si="4"/>
        <v>0</v>
      </c>
      <c r="J147" s="28">
        <f t="shared" si="5"/>
        <v>0</v>
      </c>
    </row>
    <row r="148" spans="1:10" x14ac:dyDescent="0.35">
      <c r="A148" s="4"/>
      <c r="B148" s="4"/>
      <c r="C148" s="4"/>
      <c r="D148" s="4"/>
      <c r="E148" s="4"/>
      <c r="F148" s="4"/>
      <c r="G148" s="4"/>
      <c r="H148" s="4"/>
      <c r="I148" s="27">
        <f t="shared" si="4"/>
        <v>0</v>
      </c>
      <c r="J148" s="28">
        <f t="shared" si="5"/>
        <v>0</v>
      </c>
    </row>
    <row r="149" spans="1:10" x14ac:dyDescent="0.35">
      <c r="A149" s="4"/>
      <c r="B149" s="4"/>
      <c r="C149" s="4"/>
      <c r="D149" s="4"/>
      <c r="E149" s="4"/>
      <c r="F149" s="4"/>
      <c r="G149" s="4"/>
      <c r="H149" s="4"/>
      <c r="I149" s="27">
        <f t="shared" si="4"/>
        <v>0</v>
      </c>
      <c r="J149" s="28">
        <f t="shared" si="5"/>
        <v>0</v>
      </c>
    </row>
    <row r="150" spans="1:10" x14ac:dyDescent="0.35">
      <c r="A150" s="4"/>
      <c r="B150" s="4"/>
      <c r="C150" s="4"/>
      <c r="D150" s="4"/>
      <c r="E150" s="4"/>
      <c r="F150" s="4"/>
      <c r="G150" s="4"/>
      <c r="H150" s="4"/>
      <c r="I150" s="27">
        <f t="shared" si="4"/>
        <v>0</v>
      </c>
      <c r="J150" s="28">
        <f t="shared" si="5"/>
        <v>0</v>
      </c>
    </row>
    <row r="151" spans="1:10" x14ac:dyDescent="0.35">
      <c r="A151" s="4"/>
      <c r="B151" s="4"/>
      <c r="C151" s="4"/>
      <c r="D151" s="4"/>
      <c r="E151" s="4"/>
      <c r="F151" s="4"/>
      <c r="G151" s="4"/>
      <c r="H151" s="4"/>
      <c r="I151" s="27">
        <f t="shared" si="4"/>
        <v>0</v>
      </c>
      <c r="J151" s="28">
        <f t="shared" si="5"/>
        <v>0</v>
      </c>
    </row>
    <row r="152" spans="1:10" x14ac:dyDescent="0.35">
      <c r="A152" s="4"/>
      <c r="B152" s="4"/>
      <c r="C152" s="4"/>
      <c r="D152" s="4"/>
      <c r="E152" s="4"/>
      <c r="F152" s="4"/>
      <c r="G152" s="4"/>
      <c r="H152" s="4"/>
      <c r="I152" s="27">
        <f t="shared" si="4"/>
        <v>0</v>
      </c>
      <c r="J152" s="28">
        <f t="shared" si="5"/>
        <v>0</v>
      </c>
    </row>
    <row r="153" spans="1:10" x14ac:dyDescent="0.35">
      <c r="A153" s="4"/>
      <c r="B153" s="4"/>
      <c r="C153" s="4"/>
      <c r="D153" s="4"/>
      <c r="E153" s="4"/>
      <c r="F153" s="4"/>
      <c r="G153" s="4"/>
      <c r="H153" s="4"/>
      <c r="I153" s="27">
        <f t="shared" si="4"/>
        <v>0</v>
      </c>
      <c r="J153" s="28">
        <f t="shared" si="5"/>
        <v>0</v>
      </c>
    </row>
    <row r="154" spans="1:10" x14ac:dyDescent="0.35">
      <c r="A154" s="4"/>
      <c r="B154" s="4"/>
      <c r="C154" s="4"/>
      <c r="D154" s="4"/>
      <c r="E154" s="4"/>
      <c r="F154" s="4"/>
      <c r="G154" s="4"/>
      <c r="H154" s="4"/>
      <c r="I154" s="27">
        <f t="shared" si="4"/>
        <v>0</v>
      </c>
      <c r="J154" s="28">
        <f t="shared" si="5"/>
        <v>0</v>
      </c>
    </row>
    <row r="155" spans="1:10" x14ac:dyDescent="0.35">
      <c r="A155" s="4"/>
      <c r="B155" s="4"/>
      <c r="C155" s="4"/>
      <c r="D155" s="4"/>
      <c r="E155" s="4"/>
      <c r="F155" s="4"/>
      <c r="G155" s="4"/>
      <c r="H155" s="4"/>
      <c r="I155" s="27">
        <f t="shared" si="4"/>
        <v>0</v>
      </c>
      <c r="J155" s="28">
        <f t="shared" si="5"/>
        <v>0</v>
      </c>
    </row>
    <row r="156" spans="1:10" x14ac:dyDescent="0.35">
      <c r="A156" s="4"/>
      <c r="B156" s="4"/>
      <c r="C156" s="4"/>
      <c r="D156" s="4"/>
      <c r="E156" s="4"/>
      <c r="F156" s="4"/>
      <c r="G156" s="4"/>
      <c r="H156" s="4"/>
      <c r="I156" s="27">
        <f t="shared" si="4"/>
        <v>0</v>
      </c>
      <c r="J156" s="28">
        <f t="shared" si="5"/>
        <v>0</v>
      </c>
    </row>
    <row r="157" spans="1:10" x14ac:dyDescent="0.35">
      <c r="A157" s="4"/>
      <c r="B157" s="4"/>
      <c r="C157" s="4"/>
      <c r="D157" s="4"/>
      <c r="E157" s="4"/>
      <c r="F157" s="4"/>
      <c r="G157" s="4"/>
      <c r="H157" s="4"/>
      <c r="I157" s="27">
        <f t="shared" si="4"/>
        <v>0</v>
      </c>
      <c r="J157" s="28">
        <f t="shared" si="5"/>
        <v>0</v>
      </c>
    </row>
    <row r="158" spans="1:10" x14ac:dyDescent="0.35">
      <c r="A158" s="4"/>
      <c r="B158" s="4"/>
      <c r="C158" s="4"/>
      <c r="D158" s="4"/>
      <c r="E158" s="4"/>
      <c r="F158" s="4"/>
      <c r="G158" s="4"/>
      <c r="H158" s="4"/>
      <c r="I158" s="27">
        <f t="shared" si="4"/>
        <v>0</v>
      </c>
      <c r="J158" s="28">
        <f t="shared" si="5"/>
        <v>0</v>
      </c>
    </row>
    <row r="159" spans="1:10" x14ac:dyDescent="0.35">
      <c r="A159" s="4"/>
      <c r="B159" s="4"/>
      <c r="C159" s="4"/>
      <c r="D159" s="4"/>
      <c r="E159" s="4"/>
      <c r="F159" s="4"/>
      <c r="G159" s="4"/>
      <c r="H159" s="4"/>
      <c r="I159" s="27">
        <f t="shared" si="4"/>
        <v>0</v>
      </c>
      <c r="J159" s="28">
        <f t="shared" si="5"/>
        <v>0</v>
      </c>
    </row>
    <row r="160" spans="1:10" x14ac:dyDescent="0.35">
      <c r="A160" s="4"/>
      <c r="B160" s="4"/>
      <c r="C160" s="4"/>
      <c r="D160" s="4"/>
      <c r="E160" s="4"/>
      <c r="F160" s="4"/>
      <c r="G160" s="4"/>
      <c r="H160" s="4"/>
      <c r="I160" s="27">
        <f t="shared" si="4"/>
        <v>0</v>
      </c>
      <c r="J160" s="28">
        <f t="shared" si="5"/>
        <v>0</v>
      </c>
    </row>
    <row r="161" spans="1:10" x14ac:dyDescent="0.35">
      <c r="A161" s="4"/>
      <c r="B161" s="4"/>
      <c r="C161" s="4"/>
      <c r="D161" s="4"/>
      <c r="E161" s="4"/>
      <c r="F161" s="4"/>
      <c r="G161" s="4"/>
      <c r="H161" s="4"/>
      <c r="I161" s="27">
        <f t="shared" si="4"/>
        <v>0</v>
      </c>
      <c r="J161" s="28">
        <f t="shared" si="5"/>
        <v>0</v>
      </c>
    </row>
    <row r="162" spans="1:10" x14ac:dyDescent="0.35">
      <c r="A162" s="4"/>
      <c r="B162" s="4"/>
      <c r="C162" s="4"/>
      <c r="D162" s="4"/>
      <c r="E162" s="4"/>
      <c r="F162" s="4"/>
      <c r="G162" s="4"/>
      <c r="H162" s="4"/>
      <c r="I162" s="27">
        <f t="shared" si="4"/>
        <v>0</v>
      </c>
      <c r="J162" s="28">
        <f t="shared" si="5"/>
        <v>0</v>
      </c>
    </row>
    <row r="163" spans="1:10" x14ac:dyDescent="0.35">
      <c r="A163" s="4"/>
      <c r="B163" s="4"/>
      <c r="C163" s="4"/>
      <c r="D163" s="4"/>
      <c r="E163" s="4"/>
      <c r="F163" s="4"/>
      <c r="G163" s="4"/>
      <c r="H163" s="4"/>
      <c r="I163" s="27">
        <f t="shared" si="4"/>
        <v>0</v>
      </c>
      <c r="J163" s="28">
        <f t="shared" si="5"/>
        <v>0</v>
      </c>
    </row>
    <row r="164" spans="1:10" x14ac:dyDescent="0.35">
      <c r="A164" s="4"/>
      <c r="B164" s="4"/>
      <c r="C164" s="4"/>
      <c r="D164" s="4"/>
      <c r="E164" s="4"/>
      <c r="F164" s="4"/>
      <c r="G164" s="4"/>
      <c r="H164" s="4"/>
      <c r="I164" s="27">
        <f t="shared" si="4"/>
        <v>0</v>
      </c>
      <c r="J164" s="28">
        <f t="shared" si="5"/>
        <v>0</v>
      </c>
    </row>
    <row r="165" spans="1:10" x14ac:dyDescent="0.35">
      <c r="A165" s="4"/>
      <c r="B165" s="4"/>
      <c r="C165" s="4"/>
      <c r="D165" s="4"/>
      <c r="E165" s="4"/>
      <c r="F165" s="4"/>
      <c r="G165" s="4"/>
      <c r="H165" s="4"/>
      <c r="I165" s="27">
        <f t="shared" si="4"/>
        <v>0</v>
      </c>
      <c r="J165" s="28">
        <f t="shared" si="5"/>
        <v>0</v>
      </c>
    </row>
    <row r="166" spans="1:10" x14ac:dyDescent="0.35">
      <c r="A166" s="4"/>
      <c r="B166" s="4"/>
      <c r="C166" s="4"/>
      <c r="D166" s="4"/>
      <c r="E166" s="4"/>
      <c r="F166" s="4"/>
      <c r="G166" s="4"/>
      <c r="H166" s="4"/>
      <c r="I166" s="27">
        <f t="shared" si="4"/>
        <v>0</v>
      </c>
      <c r="J166" s="28">
        <f t="shared" si="5"/>
        <v>0</v>
      </c>
    </row>
    <row r="167" spans="1:10" x14ac:dyDescent="0.35">
      <c r="A167" s="4"/>
      <c r="B167" s="4"/>
      <c r="C167" s="4"/>
      <c r="D167" s="4"/>
      <c r="E167" s="4"/>
      <c r="F167" s="4"/>
      <c r="G167" s="4"/>
      <c r="H167" s="4"/>
      <c r="I167" s="27">
        <f t="shared" si="4"/>
        <v>0</v>
      </c>
      <c r="J167" s="28">
        <f t="shared" si="5"/>
        <v>0</v>
      </c>
    </row>
    <row r="168" spans="1:10" x14ac:dyDescent="0.35">
      <c r="A168" s="4"/>
      <c r="B168" s="4"/>
      <c r="C168" s="4"/>
      <c r="D168" s="4"/>
      <c r="E168" s="4"/>
      <c r="F168" s="4"/>
      <c r="G168" s="4"/>
      <c r="H168" s="4"/>
      <c r="I168" s="27">
        <f t="shared" si="4"/>
        <v>0</v>
      </c>
      <c r="J168" s="28">
        <f t="shared" si="5"/>
        <v>0</v>
      </c>
    </row>
    <row r="169" spans="1:10" x14ac:dyDescent="0.35">
      <c r="A169" s="4"/>
      <c r="B169" s="4"/>
      <c r="C169" s="4"/>
      <c r="D169" s="4"/>
      <c r="E169" s="4"/>
      <c r="F169" s="4"/>
      <c r="G169" s="4"/>
      <c r="H169" s="4"/>
      <c r="I169" s="27">
        <f t="shared" si="4"/>
        <v>0</v>
      </c>
      <c r="J169" s="28">
        <f t="shared" si="5"/>
        <v>0</v>
      </c>
    </row>
    <row r="170" spans="1:10" x14ac:dyDescent="0.35">
      <c r="A170" s="4"/>
      <c r="B170" s="4"/>
      <c r="C170" s="4"/>
      <c r="D170" s="4"/>
      <c r="E170" s="4"/>
      <c r="F170" s="4"/>
      <c r="G170" s="4"/>
      <c r="H170" s="4"/>
      <c r="I170" s="27">
        <f t="shared" si="4"/>
        <v>0</v>
      </c>
      <c r="J170" s="28">
        <f t="shared" si="5"/>
        <v>0</v>
      </c>
    </row>
    <row r="171" spans="1:10" x14ac:dyDescent="0.35">
      <c r="A171" s="4"/>
      <c r="B171" s="4"/>
      <c r="C171" s="4"/>
      <c r="D171" s="4"/>
      <c r="E171" s="4"/>
      <c r="F171" s="4"/>
      <c r="G171" s="4"/>
      <c r="H171" s="4"/>
      <c r="I171" s="27">
        <f t="shared" si="4"/>
        <v>0</v>
      </c>
      <c r="J171" s="28">
        <f t="shared" si="5"/>
        <v>0</v>
      </c>
    </row>
    <row r="172" spans="1:10" x14ac:dyDescent="0.35">
      <c r="A172" s="4"/>
      <c r="B172" s="4"/>
      <c r="C172" s="4"/>
      <c r="D172" s="4"/>
      <c r="E172" s="4"/>
      <c r="F172" s="4"/>
      <c r="G172" s="4"/>
      <c r="H172" s="4"/>
      <c r="I172" s="27">
        <f t="shared" si="4"/>
        <v>0</v>
      </c>
      <c r="J172" s="28">
        <f t="shared" si="5"/>
        <v>0</v>
      </c>
    </row>
    <row r="173" spans="1:10" x14ac:dyDescent="0.35">
      <c r="A173" s="4"/>
      <c r="B173" s="4"/>
      <c r="C173" s="4"/>
      <c r="D173" s="4"/>
      <c r="E173" s="4"/>
      <c r="F173" s="4"/>
      <c r="G173" s="4"/>
      <c r="H173" s="4"/>
      <c r="I173" s="27">
        <f t="shared" si="4"/>
        <v>0</v>
      </c>
      <c r="J173" s="28">
        <f t="shared" si="5"/>
        <v>0</v>
      </c>
    </row>
    <row r="174" spans="1:10" x14ac:dyDescent="0.35">
      <c r="A174" s="4"/>
      <c r="B174" s="4"/>
      <c r="C174" s="4"/>
      <c r="D174" s="4"/>
      <c r="E174" s="4"/>
      <c r="F174" s="4"/>
      <c r="G174" s="4"/>
      <c r="H174" s="4"/>
      <c r="I174" s="27">
        <f t="shared" si="4"/>
        <v>0</v>
      </c>
      <c r="J174" s="28">
        <f t="shared" si="5"/>
        <v>0</v>
      </c>
    </row>
    <row r="175" spans="1:10" x14ac:dyDescent="0.35">
      <c r="A175" s="4"/>
      <c r="B175" s="4"/>
      <c r="C175" s="4"/>
      <c r="D175" s="4"/>
      <c r="E175" s="4"/>
      <c r="F175" s="4"/>
      <c r="G175" s="4"/>
      <c r="H175" s="4"/>
      <c r="I175" s="27">
        <f t="shared" si="4"/>
        <v>0</v>
      </c>
      <c r="J175" s="28">
        <f t="shared" si="5"/>
        <v>0</v>
      </c>
    </row>
    <row r="176" spans="1:10" x14ac:dyDescent="0.35">
      <c r="A176" s="4"/>
      <c r="B176" s="4"/>
      <c r="C176" s="4"/>
      <c r="D176" s="4"/>
      <c r="E176" s="4"/>
      <c r="F176" s="4"/>
      <c r="G176" s="4"/>
      <c r="H176" s="4"/>
      <c r="I176" s="27">
        <f t="shared" si="4"/>
        <v>0</v>
      </c>
      <c r="J176" s="28">
        <f t="shared" si="5"/>
        <v>0</v>
      </c>
    </row>
    <row r="177" spans="1:10" x14ac:dyDescent="0.35">
      <c r="A177" s="4"/>
      <c r="B177" s="4"/>
      <c r="C177" s="4"/>
      <c r="D177" s="4"/>
      <c r="E177" s="4"/>
      <c r="F177" s="4"/>
      <c r="G177" s="4"/>
      <c r="H177" s="4"/>
      <c r="I177" s="27">
        <f t="shared" si="4"/>
        <v>0</v>
      </c>
      <c r="J177" s="28">
        <f t="shared" si="5"/>
        <v>0</v>
      </c>
    </row>
    <row r="178" spans="1:10" x14ac:dyDescent="0.35">
      <c r="A178" s="4"/>
      <c r="B178" s="4"/>
      <c r="C178" s="4"/>
      <c r="D178" s="4"/>
      <c r="E178" s="4"/>
      <c r="F178" s="4"/>
      <c r="G178" s="4"/>
      <c r="H178" s="4"/>
      <c r="I178" s="27">
        <f t="shared" si="4"/>
        <v>0</v>
      </c>
      <c r="J178" s="28">
        <f t="shared" si="5"/>
        <v>0</v>
      </c>
    </row>
    <row r="179" spans="1:10" x14ac:dyDescent="0.35">
      <c r="A179" s="4"/>
      <c r="B179" s="4"/>
      <c r="C179" s="4"/>
      <c r="D179" s="4"/>
      <c r="E179" s="4"/>
      <c r="F179" s="4"/>
      <c r="G179" s="4"/>
      <c r="H179" s="4"/>
      <c r="I179" s="27">
        <f t="shared" si="4"/>
        <v>0</v>
      </c>
      <c r="J179" s="28">
        <f t="shared" si="5"/>
        <v>0</v>
      </c>
    </row>
    <row r="180" spans="1:10" x14ac:dyDescent="0.35">
      <c r="A180" s="4"/>
      <c r="B180" s="4"/>
      <c r="C180" s="4"/>
      <c r="D180" s="4"/>
      <c r="E180" s="4"/>
      <c r="F180" s="4"/>
      <c r="G180" s="4"/>
      <c r="H180" s="4"/>
      <c r="I180" s="27">
        <f t="shared" si="4"/>
        <v>0</v>
      </c>
      <c r="J180" s="28">
        <f t="shared" si="5"/>
        <v>0</v>
      </c>
    </row>
    <row r="181" spans="1:10" x14ac:dyDescent="0.35">
      <c r="A181" s="4"/>
      <c r="B181" s="4"/>
      <c r="C181" s="4"/>
      <c r="D181" s="4"/>
      <c r="E181" s="4"/>
      <c r="F181" s="4"/>
      <c r="G181" s="4"/>
      <c r="H181" s="4"/>
      <c r="I181" s="27">
        <f t="shared" si="4"/>
        <v>0</v>
      </c>
      <c r="J181" s="28">
        <f t="shared" si="5"/>
        <v>0</v>
      </c>
    </row>
    <row r="182" spans="1:10" x14ac:dyDescent="0.35">
      <c r="A182" s="4"/>
      <c r="B182" s="4"/>
      <c r="C182" s="4"/>
      <c r="D182" s="4"/>
      <c r="E182" s="4"/>
      <c r="F182" s="4"/>
      <c r="G182" s="4"/>
      <c r="H182" s="4"/>
      <c r="I182" s="27">
        <f t="shared" si="4"/>
        <v>0</v>
      </c>
      <c r="J182" s="28">
        <f t="shared" si="5"/>
        <v>0</v>
      </c>
    </row>
    <row r="183" spans="1:10" x14ac:dyDescent="0.35">
      <c r="A183" s="4"/>
      <c r="B183" s="4"/>
      <c r="C183" s="4"/>
      <c r="D183" s="4"/>
      <c r="E183" s="4"/>
      <c r="F183" s="4"/>
      <c r="G183" s="4"/>
      <c r="H183" s="4"/>
      <c r="I183" s="27">
        <f t="shared" si="4"/>
        <v>0</v>
      </c>
      <c r="J183" s="28">
        <f t="shared" si="5"/>
        <v>0</v>
      </c>
    </row>
    <row r="184" spans="1:10" x14ac:dyDescent="0.35">
      <c r="A184" s="4"/>
      <c r="B184" s="4"/>
      <c r="C184" s="4"/>
      <c r="D184" s="4"/>
      <c r="E184" s="4"/>
      <c r="F184" s="4"/>
      <c r="G184" s="4"/>
      <c r="H184" s="4"/>
      <c r="I184" s="27">
        <f t="shared" si="4"/>
        <v>0</v>
      </c>
      <c r="J184" s="28">
        <f t="shared" si="5"/>
        <v>0</v>
      </c>
    </row>
    <row r="185" spans="1:10" x14ac:dyDescent="0.35">
      <c r="A185" s="4"/>
      <c r="B185" s="4"/>
      <c r="C185" s="4"/>
      <c r="D185" s="4"/>
      <c r="E185" s="4"/>
      <c r="F185" s="4"/>
      <c r="G185" s="4"/>
      <c r="H185" s="4"/>
      <c r="I185" s="27">
        <f t="shared" si="4"/>
        <v>0</v>
      </c>
      <c r="J185" s="28">
        <f t="shared" si="5"/>
        <v>0</v>
      </c>
    </row>
    <row r="186" spans="1:10" x14ac:dyDescent="0.35">
      <c r="A186" s="4"/>
      <c r="B186" s="4"/>
      <c r="C186" s="4"/>
      <c r="D186" s="4"/>
      <c r="E186" s="4"/>
      <c r="F186" s="4"/>
      <c r="G186" s="4"/>
      <c r="H186" s="4"/>
      <c r="I186" s="27">
        <f t="shared" si="4"/>
        <v>0</v>
      </c>
      <c r="J186" s="28">
        <f t="shared" si="5"/>
        <v>0</v>
      </c>
    </row>
    <row r="187" spans="1:10" x14ac:dyDescent="0.35">
      <c r="A187" s="4"/>
      <c r="B187" s="4"/>
      <c r="C187" s="4"/>
      <c r="D187" s="4"/>
      <c r="E187" s="4"/>
      <c r="F187" s="4"/>
      <c r="G187" s="4"/>
      <c r="H187" s="4"/>
      <c r="I187" s="27">
        <f t="shared" si="4"/>
        <v>0</v>
      </c>
      <c r="J187" s="28">
        <f t="shared" si="5"/>
        <v>0</v>
      </c>
    </row>
    <row r="188" spans="1:10" x14ac:dyDescent="0.35">
      <c r="A188" s="4"/>
      <c r="B188" s="4"/>
      <c r="C188" s="4"/>
      <c r="D188" s="4"/>
      <c r="E188" s="4"/>
      <c r="F188" s="4"/>
      <c r="G188" s="4"/>
      <c r="H188" s="4"/>
      <c r="I188" s="27">
        <f t="shared" si="4"/>
        <v>0</v>
      </c>
      <c r="J188" s="28">
        <f t="shared" si="5"/>
        <v>0</v>
      </c>
    </row>
    <row r="189" spans="1:10" x14ac:dyDescent="0.35">
      <c r="A189" s="4"/>
      <c r="B189" s="4"/>
      <c r="C189" s="4"/>
      <c r="D189" s="4"/>
      <c r="E189" s="4"/>
      <c r="F189" s="4"/>
      <c r="G189" s="4"/>
      <c r="H189" s="4"/>
      <c r="I189" s="27">
        <f t="shared" si="4"/>
        <v>0</v>
      </c>
      <c r="J189" s="28">
        <f t="shared" si="5"/>
        <v>0</v>
      </c>
    </row>
    <row r="190" spans="1:10" x14ac:dyDescent="0.35">
      <c r="A190" s="4"/>
      <c r="B190" s="4"/>
      <c r="C190" s="4"/>
      <c r="D190" s="4"/>
      <c r="E190" s="4"/>
      <c r="F190" s="4"/>
      <c r="G190" s="4"/>
      <c r="H190" s="4"/>
      <c r="I190" s="27">
        <f t="shared" si="4"/>
        <v>0</v>
      </c>
      <c r="J190" s="28">
        <f t="shared" si="5"/>
        <v>0</v>
      </c>
    </row>
    <row r="191" spans="1:10" x14ac:dyDescent="0.35">
      <c r="A191" s="4"/>
      <c r="B191" s="4"/>
      <c r="C191" s="4"/>
      <c r="D191" s="4"/>
      <c r="E191" s="4"/>
      <c r="F191" s="4"/>
      <c r="G191" s="4"/>
      <c r="H191" s="4"/>
      <c r="I191" s="27">
        <f t="shared" si="4"/>
        <v>0</v>
      </c>
      <c r="J191" s="28">
        <f t="shared" si="5"/>
        <v>0</v>
      </c>
    </row>
    <row r="192" spans="1:10" x14ac:dyDescent="0.35">
      <c r="A192" s="4"/>
      <c r="B192" s="4"/>
      <c r="C192" s="4"/>
      <c r="D192" s="4"/>
      <c r="E192" s="4"/>
      <c r="F192" s="4"/>
      <c r="G192" s="4"/>
      <c r="H192" s="4"/>
      <c r="I192" s="27">
        <f t="shared" si="4"/>
        <v>0</v>
      </c>
      <c r="J192" s="28">
        <f t="shared" si="5"/>
        <v>0</v>
      </c>
    </row>
    <row r="193" spans="1:10" x14ac:dyDescent="0.35">
      <c r="A193" s="4"/>
      <c r="B193" s="4"/>
      <c r="C193" s="4"/>
      <c r="D193" s="4"/>
      <c r="E193" s="4"/>
      <c r="F193" s="4"/>
      <c r="G193" s="4"/>
      <c r="H193" s="4"/>
      <c r="I193" s="27">
        <f t="shared" si="4"/>
        <v>0</v>
      </c>
      <c r="J193" s="28">
        <f t="shared" si="5"/>
        <v>0</v>
      </c>
    </row>
    <row r="194" spans="1:10" x14ac:dyDescent="0.35">
      <c r="A194" s="4"/>
      <c r="B194" s="4"/>
      <c r="C194" s="4"/>
      <c r="D194" s="4"/>
      <c r="E194" s="4"/>
      <c r="F194" s="4"/>
      <c r="G194" s="4"/>
      <c r="H194" s="4"/>
      <c r="I194" s="27">
        <f t="shared" si="4"/>
        <v>0</v>
      </c>
      <c r="J194" s="28">
        <f t="shared" si="5"/>
        <v>0</v>
      </c>
    </row>
    <row r="195" spans="1:10" x14ac:dyDescent="0.35">
      <c r="A195" s="4"/>
      <c r="B195" s="4"/>
      <c r="C195" s="4"/>
      <c r="D195" s="4"/>
      <c r="E195" s="4"/>
      <c r="F195" s="4"/>
      <c r="G195" s="4"/>
      <c r="H195" s="4"/>
      <c r="I195" s="27">
        <f t="shared" si="4"/>
        <v>0</v>
      </c>
      <c r="J195" s="28">
        <f t="shared" si="5"/>
        <v>0</v>
      </c>
    </row>
    <row r="196" spans="1:10" x14ac:dyDescent="0.35">
      <c r="A196" s="4"/>
      <c r="B196" s="4"/>
      <c r="C196" s="4"/>
      <c r="D196" s="4"/>
      <c r="E196" s="4"/>
      <c r="F196" s="4"/>
      <c r="G196" s="4"/>
      <c r="H196" s="4"/>
      <c r="I196" s="27">
        <f t="shared" ref="I196:I250" si="6">_xlfn.IFS(B196="Tescil edilmiş uluslararası patent",30,B196="Tescil edilmiş ulusal patent",20,B196="Tescil edilmiş faydalı model",10, B196= "Uluslararası patent başvurusu", 6, B196= "Ulusal patent başvurusu",4,TRUE,0)</f>
        <v>0</v>
      </c>
      <c r="J196" s="28">
        <f t="shared" ref="J196:J250" si="7">IFERROR(IF(D196&gt;1,1.5*I196/E196,I196),0)</f>
        <v>0</v>
      </c>
    </row>
    <row r="197" spans="1:10" x14ac:dyDescent="0.35">
      <c r="A197" s="4"/>
      <c r="B197" s="4"/>
      <c r="C197" s="4"/>
      <c r="D197" s="4"/>
      <c r="E197" s="4"/>
      <c r="F197" s="4"/>
      <c r="G197" s="4"/>
      <c r="H197" s="4"/>
      <c r="I197" s="27">
        <f t="shared" si="6"/>
        <v>0</v>
      </c>
      <c r="J197" s="28">
        <f t="shared" si="7"/>
        <v>0</v>
      </c>
    </row>
    <row r="198" spans="1:10" x14ac:dyDescent="0.35">
      <c r="A198" s="4"/>
      <c r="B198" s="4"/>
      <c r="C198" s="4"/>
      <c r="D198" s="4"/>
      <c r="E198" s="4"/>
      <c r="F198" s="4"/>
      <c r="G198" s="4"/>
      <c r="H198" s="4"/>
      <c r="I198" s="27">
        <f t="shared" si="6"/>
        <v>0</v>
      </c>
      <c r="J198" s="28">
        <f t="shared" si="7"/>
        <v>0</v>
      </c>
    </row>
    <row r="199" spans="1:10" x14ac:dyDescent="0.35">
      <c r="A199" s="4"/>
      <c r="B199" s="4"/>
      <c r="C199" s="4"/>
      <c r="D199" s="4"/>
      <c r="E199" s="4"/>
      <c r="F199" s="4"/>
      <c r="G199" s="4"/>
      <c r="H199" s="4"/>
      <c r="I199" s="27">
        <f t="shared" si="6"/>
        <v>0</v>
      </c>
      <c r="J199" s="28">
        <f t="shared" si="7"/>
        <v>0</v>
      </c>
    </row>
    <row r="200" spans="1:10" x14ac:dyDescent="0.35">
      <c r="A200" s="4"/>
      <c r="B200" s="4"/>
      <c r="C200" s="4"/>
      <c r="D200" s="4"/>
      <c r="E200" s="4"/>
      <c r="F200" s="4"/>
      <c r="G200" s="4"/>
      <c r="H200" s="4"/>
      <c r="I200" s="27">
        <f t="shared" si="6"/>
        <v>0</v>
      </c>
      <c r="J200" s="28">
        <f t="shared" si="7"/>
        <v>0</v>
      </c>
    </row>
    <row r="201" spans="1:10" x14ac:dyDescent="0.35">
      <c r="A201" s="4"/>
      <c r="B201" s="4"/>
      <c r="C201" s="4"/>
      <c r="D201" s="4"/>
      <c r="E201" s="4"/>
      <c r="F201" s="4"/>
      <c r="G201" s="4"/>
      <c r="H201" s="4"/>
      <c r="I201" s="27">
        <f t="shared" si="6"/>
        <v>0</v>
      </c>
      <c r="J201" s="28">
        <f t="shared" si="7"/>
        <v>0</v>
      </c>
    </row>
    <row r="202" spans="1:10" x14ac:dyDescent="0.35">
      <c r="A202" s="4"/>
      <c r="B202" s="4"/>
      <c r="C202" s="4"/>
      <c r="D202" s="4"/>
      <c r="E202" s="4"/>
      <c r="F202" s="4"/>
      <c r="G202" s="4"/>
      <c r="H202" s="4"/>
      <c r="I202" s="27">
        <f t="shared" si="6"/>
        <v>0</v>
      </c>
      <c r="J202" s="28">
        <f t="shared" si="7"/>
        <v>0</v>
      </c>
    </row>
    <row r="203" spans="1:10" x14ac:dyDescent="0.35">
      <c r="A203" s="4"/>
      <c r="B203" s="4"/>
      <c r="C203" s="4"/>
      <c r="D203" s="4"/>
      <c r="E203" s="4"/>
      <c r="F203" s="4"/>
      <c r="G203" s="4"/>
      <c r="H203" s="4"/>
      <c r="I203" s="27">
        <f t="shared" si="6"/>
        <v>0</v>
      </c>
      <c r="J203" s="28">
        <f t="shared" si="7"/>
        <v>0</v>
      </c>
    </row>
    <row r="204" spans="1:10" x14ac:dyDescent="0.35">
      <c r="A204" s="4"/>
      <c r="B204" s="4"/>
      <c r="C204" s="4"/>
      <c r="D204" s="4"/>
      <c r="E204" s="4"/>
      <c r="F204" s="4"/>
      <c r="G204" s="4"/>
      <c r="H204" s="4"/>
      <c r="I204" s="27">
        <f t="shared" si="6"/>
        <v>0</v>
      </c>
      <c r="J204" s="28">
        <f t="shared" si="7"/>
        <v>0</v>
      </c>
    </row>
    <row r="205" spans="1:10" x14ac:dyDescent="0.35">
      <c r="A205" s="4"/>
      <c r="B205" s="4"/>
      <c r="C205" s="4"/>
      <c r="D205" s="4"/>
      <c r="E205" s="4"/>
      <c r="F205" s="4"/>
      <c r="G205" s="4"/>
      <c r="H205" s="4"/>
      <c r="I205" s="27">
        <f t="shared" si="6"/>
        <v>0</v>
      </c>
      <c r="J205" s="28">
        <f t="shared" si="7"/>
        <v>0</v>
      </c>
    </row>
    <row r="206" spans="1:10" x14ac:dyDescent="0.35">
      <c r="A206" s="4"/>
      <c r="B206" s="4"/>
      <c r="C206" s="4"/>
      <c r="D206" s="4"/>
      <c r="E206" s="4"/>
      <c r="F206" s="4"/>
      <c r="G206" s="4"/>
      <c r="H206" s="4"/>
      <c r="I206" s="27">
        <f t="shared" si="6"/>
        <v>0</v>
      </c>
      <c r="J206" s="28">
        <f t="shared" si="7"/>
        <v>0</v>
      </c>
    </row>
    <row r="207" spans="1:10" x14ac:dyDescent="0.35">
      <c r="A207" s="4"/>
      <c r="B207" s="4"/>
      <c r="C207" s="4"/>
      <c r="D207" s="4"/>
      <c r="E207" s="4"/>
      <c r="F207" s="4"/>
      <c r="G207" s="4"/>
      <c r="H207" s="4"/>
      <c r="I207" s="27">
        <f t="shared" si="6"/>
        <v>0</v>
      </c>
      <c r="J207" s="28">
        <f t="shared" si="7"/>
        <v>0</v>
      </c>
    </row>
    <row r="208" spans="1:10" x14ac:dyDescent="0.35">
      <c r="A208" s="4"/>
      <c r="B208" s="4"/>
      <c r="C208" s="4"/>
      <c r="D208" s="4"/>
      <c r="E208" s="4"/>
      <c r="F208" s="4"/>
      <c r="G208" s="4"/>
      <c r="H208" s="4"/>
      <c r="I208" s="27">
        <f t="shared" si="6"/>
        <v>0</v>
      </c>
      <c r="J208" s="28">
        <f t="shared" si="7"/>
        <v>0</v>
      </c>
    </row>
    <row r="209" spans="1:10" x14ac:dyDescent="0.35">
      <c r="A209" s="4"/>
      <c r="B209" s="4"/>
      <c r="C209" s="4"/>
      <c r="D209" s="4"/>
      <c r="E209" s="4"/>
      <c r="F209" s="4"/>
      <c r="G209" s="4"/>
      <c r="H209" s="4"/>
      <c r="I209" s="27">
        <f t="shared" si="6"/>
        <v>0</v>
      </c>
      <c r="J209" s="28">
        <f t="shared" si="7"/>
        <v>0</v>
      </c>
    </row>
    <row r="210" spans="1:10" x14ac:dyDescent="0.35">
      <c r="A210" s="4"/>
      <c r="B210" s="4"/>
      <c r="C210" s="4"/>
      <c r="D210" s="4"/>
      <c r="E210" s="4"/>
      <c r="F210" s="4"/>
      <c r="G210" s="4"/>
      <c r="H210" s="4"/>
      <c r="I210" s="27">
        <f t="shared" si="6"/>
        <v>0</v>
      </c>
      <c r="J210" s="28">
        <f t="shared" si="7"/>
        <v>0</v>
      </c>
    </row>
    <row r="211" spans="1:10" x14ac:dyDescent="0.35">
      <c r="A211" s="4"/>
      <c r="B211" s="4"/>
      <c r="C211" s="4"/>
      <c r="D211" s="4"/>
      <c r="E211" s="4"/>
      <c r="F211" s="4"/>
      <c r="G211" s="4"/>
      <c r="H211" s="4"/>
      <c r="I211" s="27">
        <f t="shared" si="6"/>
        <v>0</v>
      </c>
      <c r="J211" s="28">
        <f t="shared" si="7"/>
        <v>0</v>
      </c>
    </row>
    <row r="212" spans="1:10" x14ac:dyDescent="0.35">
      <c r="A212" s="4"/>
      <c r="B212" s="4"/>
      <c r="C212" s="4"/>
      <c r="D212" s="4"/>
      <c r="E212" s="4"/>
      <c r="F212" s="4"/>
      <c r="G212" s="4"/>
      <c r="H212" s="4"/>
      <c r="I212" s="27">
        <f t="shared" si="6"/>
        <v>0</v>
      </c>
      <c r="J212" s="28">
        <f t="shared" si="7"/>
        <v>0</v>
      </c>
    </row>
    <row r="213" spans="1:10" x14ac:dyDescent="0.35">
      <c r="A213" s="4"/>
      <c r="B213" s="4"/>
      <c r="C213" s="4"/>
      <c r="D213" s="4"/>
      <c r="E213" s="4"/>
      <c r="F213" s="4"/>
      <c r="G213" s="4"/>
      <c r="H213" s="4"/>
      <c r="I213" s="27">
        <f t="shared" si="6"/>
        <v>0</v>
      </c>
      <c r="J213" s="28">
        <f t="shared" si="7"/>
        <v>0</v>
      </c>
    </row>
    <row r="214" spans="1:10" x14ac:dyDescent="0.35">
      <c r="A214" s="4"/>
      <c r="B214" s="4"/>
      <c r="C214" s="4"/>
      <c r="D214" s="4"/>
      <c r="E214" s="4"/>
      <c r="F214" s="4"/>
      <c r="G214" s="4"/>
      <c r="H214" s="4"/>
      <c r="I214" s="27">
        <f t="shared" si="6"/>
        <v>0</v>
      </c>
      <c r="J214" s="28">
        <f t="shared" si="7"/>
        <v>0</v>
      </c>
    </row>
    <row r="215" spans="1:10" x14ac:dyDescent="0.35">
      <c r="A215" s="4"/>
      <c r="B215" s="4"/>
      <c r="C215" s="4"/>
      <c r="D215" s="4"/>
      <c r="E215" s="4"/>
      <c r="F215" s="4"/>
      <c r="G215" s="4"/>
      <c r="H215" s="4"/>
      <c r="I215" s="27">
        <f t="shared" si="6"/>
        <v>0</v>
      </c>
      <c r="J215" s="28">
        <f t="shared" si="7"/>
        <v>0</v>
      </c>
    </row>
    <row r="216" spans="1:10" x14ac:dyDescent="0.35">
      <c r="A216" s="4"/>
      <c r="B216" s="4"/>
      <c r="C216" s="4"/>
      <c r="D216" s="4"/>
      <c r="E216" s="4"/>
      <c r="F216" s="4"/>
      <c r="G216" s="4"/>
      <c r="H216" s="4"/>
      <c r="I216" s="27">
        <f t="shared" si="6"/>
        <v>0</v>
      </c>
      <c r="J216" s="28">
        <f t="shared" si="7"/>
        <v>0</v>
      </c>
    </row>
    <row r="217" spans="1:10" x14ac:dyDescent="0.35">
      <c r="A217" s="4"/>
      <c r="B217" s="4"/>
      <c r="C217" s="4"/>
      <c r="D217" s="4"/>
      <c r="E217" s="4"/>
      <c r="F217" s="4"/>
      <c r="G217" s="4"/>
      <c r="H217" s="4"/>
      <c r="I217" s="27">
        <f t="shared" si="6"/>
        <v>0</v>
      </c>
      <c r="J217" s="28">
        <f t="shared" si="7"/>
        <v>0</v>
      </c>
    </row>
    <row r="218" spans="1:10" x14ac:dyDescent="0.35">
      <c r="A218" s="4"/>
      <c r="B218" s="4"/>
      <c r="C218" s="4"/>
      <c r="D218" s="4"/>
      <c r="E218" s="4"/>
      <c r="F218" s="4"/>
      <c r="G218" s="4"/>
      <c r="H218" s="4"/>
      <c r="I218" s="27">
        <f t="shared" si="6"/>
        <v>0</v>
      </c>
      <c r="J218" s="28">
        <f t="shared" si="7"/>
        <v>0</v>
      </c>
    </row>
    <row r="219" spans="1:10" x14ac:dyDescent="0.35">
      <c r="A219" s="4"/>
      <c r="B219" s="4"/>
      <c r="C219" s="4"/>
      <c r="D219" s="4"/>
      <c r="E219" s="4"/>
      <c r="F219" s="4"/>
      <c r="G219" s="4"/>
      <c r="H219" s="4"/>
      <c r="I219" s="27">
        <f t="shared" si="6"/>
        <v>0</v>
      </c>
      <c r="J219" s="28">
        <f t="shared" si="7"/>
        <v>0</v>
      </c>
    </row>
    <row r="220" spans="1:10" x14ac:dyDescent="0.35">
      <c r="A220" s="4"/>
      <c r="B220" s="4"/>
      <c r="C220" s="4"/>
      <c r="D220" s="4"/>
      <c r="E220" s="4"/>
      <c r="F220" s="4"/>
      <c r="G220" s="4"/>
      <c r="H220" s="4"/>
      <c r="I220" s="27">
        <f t="shared" si="6"/>
        <v>0</v>
      </c>
      <c r="J220" s="28">
        <f t="shared" si="7"/>
        <v>0</v>
      </c>
    </row>
    <row r="221" spans="1:10" x14ac:dyDescent="0.35">
      <c r="A221" s="4"/>
      <c r="B221" s="4"/>
      <c r="C221" s="4"/>
      <c r="D221" s="4"/>
      <c r="E221" s="4"/>
      <c r="F221" s="4"/>
      <c r="G221" s="4"/>
      <c r="H221" s="4"/>
      <c r="I221" s="27">
        <f t="shared" si="6"/>
        <v>0</v>
      </c>
      <c r="J221" s="28">
        <f t="shared" si="7"/>
        <v>0</v>
      </c>
    </row>
    <row r="222" spans="1:10" x14ac:dyDescent="0.35">
      <c r="A222" s="4"/>
      <c r="B222" s="4"/>
      <c r="C222" s="4"/>
      <c r="D222" s="4"/>
      <c r="E222" s="4"/>
      <c r="F222" s="4"/>
      <c r="G222" s="4"/>
      <c r="H222" s="4"/>
      <c r="I222" s="27">
        <f t="shared" si="6"/>
        <v>0</v>
      </c>
      <c r="J222" s="28">
        <f t="shared" si="7"/>
        <v>0</v>
      </c>
    </row>
    <row r="223" spans="1:10" x14ac:dyDescent="0.35">
      <c r="A223" s="4"/>
      <c r="B223" s="4"/>
      <c r="C223" s="4"/>
      <c r="D223" s="4"/>
      <c r="E223" s="4"/>
      <c r="F223" s="4"/>
      <c r="G223" s="4"/>
      <c r="H223" s="4"/>
      <c r="I223" s="27">
        <f t="shared" si="6"/>
        <v>0</v>
      </c>
      <c r="J223" s="28">
        <f t="shared" si="7"/>
        <v>0</v>
      </c>
    </row>
    <row r="224" spans="1:10" x14ac:dyDescent="0.35">
      <c r="A224" s="4"/>
      <c r="B224" s="4"/>
      <c r="C224" s="4"/>
      <c r="D224" s="4"/>
      <c r="E224" s="4"/>
      <c r="F224" s="4"/>
      <c r="G224" s="4"/>
      <c r="H224" s="4"/>
      <c r="I224" s="27">
        <f t="shared" si="6"/>
        <v>0</v>
      </c>
      <c r="J224" s="28">
        <f t="shared" si="7"/>
        <v>0</v>
      </c>
    </row>
    <row r="225" spans="1:10" x14ac:dyDescent="0.35">
      <c r="A225" s="4"/>
      <c r="B225" s="4"/>
      <c r="C225" s="4"/>
      <c r="D225" s="4"/>
      <c r="E225" s="4"/>
      <c r="F225" s="4"/>
      <c r="G225" s="4"/>
      <c r="H225" s="4"/>
      <c r="I225" s="27">
        <f t="shared" si="6"/>
        <v>0</v>
      </c>
      <c r="J225" s="28">
        <f t="shared" si="7"/>
        <v>0</v>
      </c>
    </row>
    <row r="226" spans="1:10" x14ac:dyDescent="0.35">
      <c r="A226" s="4"/>
      <c r="B226" s="4"/>
      <c r="C226" s="4"/>
      <c r="D226" s="4"/>
      <c r="E226" s="4"/>
      <c r="F226" s="4"/>
      <c r="G226" s="4"/>
      <c r="H226" s="4"/>
      <c r="I226" s="27">
        <f t="shared" si="6"/>
        <v>0</v>
      </c>
      <c r="J226" s="28">
        <f t="shared" si="7"/>
        <v>0</v>
      </c>
    </row>
    <row r="227" spans="1:10" x14ac:dyDescent="0.35">
      <c r="A227" s="4"/>
      <c r="B227" s="4"/>
      <c r="C227" s="4"/>
      <c r="D227" s="4"/>
      <c r="E227" s="4"/>
      <c r="F227" s="4"/>
      <c r="G227" s="4"/>
      <c r="H227" s="4"/>
      <c r="I227" s="27">
        <f t="shared" si="6"/>
        <v>0</v>
      </c>
      <c r="J227" s="28">
        <f t="shared" si="7"/>
        <v>0</v>
      </c>
    </row>
    <row r="228" spans="1:10" x14ac:dyDescent="0.35">
      <c r="A228" s="4"/>
      <c r="B228" s="4"/>
      <c r="C228" s="4"/>
      <c r="D228" s="4"/>
      <c r="E228" s="4"/>
      <c r="F228" s="4"/>
      <c r="G228" s="4"/>
      <c r="H228" s="4"/>
      <c r="I228" s="27">
        <f t="shared" si="6"/>
        <v>0</v>
      </c>
      <c r="J228" s="28">
        <f t="shared" si="7"/>
        <v>0</v>
      </c>
    </row>
    <row r="229" spans="1:10" x14ac:dyDescent="0.35">
      <c r="A229" s="4"/>
      <c r="B229" s="4"/>
      <c r="C229" s="4"/>
      <c r="D229" s="4"/>
      <c r="E229" s="4"/>
      <c r="F229" s="4"/>
      <c r="G229" s="4"/>
      <c r="H229" s="4"/>
      <c r="I229" s="27">
        <f t="shared" si="6"/>
        <v>0</v>
      </c>
      <c r="J229" s="28">
        <f t="shared" si="7"/>
        <v>0</v>
      </c>
    </row>
    <row r="230" spans="1:10" x14ac:dyDescent="0.35">
      <c r="A230" s="4"/>
      <c r="B230" s="4"/>
      <c r="C230" s="4"/>
      <c r="D230" s="4"/>
      <c r="E230" s="4"/>
      <c r="F230" s="4"/>
      <c r="G230" s="4"/>
      <c r="H230" s="4"/>
      <c r="I230" s="27">
        <f t="shared" si="6"/>
        <v>0</v>
      </c>
      <c r="J230" s="28">
        <f t="shared" si="7"/>
        <v>0</v>
      </c>
    </row>
    <row r="231" spans="1:10" x14ac:dyDescent="0.35">
      <c r="A231" s="4"/>
      <c r="B231" s="4"/>
      <c r="C231" s="4"/>
      <c r="D231" s="4"/>
      <c r="E231" s="4"/>
      <c r="F231" s="4"/>
      <c r="G231" s="4"/>
      <c r="H231" s="4"/>
      <c r="I231" s="27">
        <f t="shared" si="6"/>
        <v>0</v>
      </c>
      <c r="J231" s="28">
        <f t="shared" si="7"/>
        <v>0</v>
      </c>
    </row>
    <row r="232" spans="1:10" x14ac:dyDescent="0.35">
      <c r="A232" s="4"/>
      <c r="B232" s="4"/>
      <c r="C232" s="4"/>
      <c r="D232" s="4"/>
      <c r="E232" s="4"/>
      <c r="F232" s="4"/>
      <c r="G232" s="4"/>
      <c r="H232" s="4"/>
      <c r="I232" s="27">
        <f t="shared" si="6"/>
        <v>0</v>
      </c>
      <c r="J232" s="28">
        <f t="shared" si="7"/>
        <v>0</v>
      </c>
    </row>
    <row r="233" spans="1:10" x14ac:dyDescent="0.35">
      <c r="A233" s="4"/>
      <c r="B233" s="4"/>
      <c r="C233" s="4"/>
      <c r="D233" s="4"/>
      <c r="E233" s="4"/>
      <c r="F233" s="4"/>
      <c r="G233" s="4"/>
      <c r="H233" s="4"/>
      <c r="I233" s="27">
        <f t="shared" si="6"/>
        <v>0</v>
      </c>
      <c r="J233" s="28">
        <f t="shared" si="7"/>
        <v>0</v>
      </c>
    </row>
    <row r="234" spans="1:10" x14ac:dyDescent="0.35">
      <c r="A234" s="4"/>
      <c r="B234" s="4"/>
      <c r="C234" s="4"/>
      <c r="D234" s="4"/>
      <c r="E234" s="4"/>
      <c r="F234" s="4"/>
      <c r="G234" s="4"/>
      <c r="H234" s="4"/>
      <c r="I234" s="27">
        <f t="shared" si="6"/>
        <v>0</v>
      </c>
      <c r="J234" s="28">
        <f t="shared" si="7"/>
        <v>0</v>
      </c>
    </row>
    <row r="235" spans="1:10" x14ac:dyDescent="0.35">
      <c r="A235" s="4"/>
      <c r="B235" s="4"/>
      <c r="C235" s="4"/>
      <c r="D235" s="4"/>
      <c r="E235" s="4"/>
      <c r="F235" s="4"/>
      <c r="G235" s="4"/>
      <c r="H235" s="4"/>
      <c r="I235" s="27">
        <f t="shared" si="6"/>
        <v>0</v>
      </c>
      <c r="J235" s="28">
        <f t="shared" si="7"/>
        <v>0</v>
      </c>
    </row>
    <row r="236" spans="1:10" x14ac:dyDescent="0.35">
      <c r="A236" s="4"/>
      <c r="B236" s="4"/>
      <c r="C236" s="4"/>
      <c r="D236" s="4"/>
      <c r="E236" s="4"/>
      <c r="F236" s="4"/>
      <c r="G236" s="4"/>
      <c r="H236" s="4"/>
      <c r="I236" s="27">
        <f t="shared" si="6"/>
        <v>0</v>
      </c>
      <c r="J236" s="28">
        <f t="shared" si="7"/>
        <v>0</v>
      </c>
    </row>
    <row r="237" spans="1:10" x14ac:dyDescent="0.35">
      <c r="A237" s="4"/>
      <c r="B237" s="4"/>
      <c r="C237" s="4"/>
      <c r="D237" s="4"/>
      <c r="E237" s="4"/>
      <c r="F237" s="4"/>
      <c r="G237" s="4"/>
      <c r="H237" s="4"/>
      <c r="I237" s="27">
        <f t="shared" si="6"/>
        <v>0</v>
      </c>
      <c r="J237" s="28">
        <f t="shared" si="7"/>
        <v>0</v>
      </c>
    </row>
    <row r="238" spans="1:10" x14ac:dyDescent="0.35">
      <c r="A238" s="4"/>
      <c r="B238" s="4"/>
      <c r="C238" s="4"/>
      <c r="D238" s="4"/>
      <c r="E238" s="4"/>
      <c r="F238" s="4"/>
      <c r="G238" s="4"/>
      <c r="H238" s="4"/>
      <c r="I238" s="27">
        <f t="shared" si="6"/>
        <v>0</v>
      </c>
      <c r="J238" s="28">
        <f t="shared" si="7"/>
        <v>0</v>
      </c>
    </row>
    <row r="239" spans="1:10" x14ac:dyDescent="0.35">
      <c r="A239" s="4"/>
      <c r="B239" s="4"/>
      <c r="C239" s="4"/>
      <c r="D239" s="4"/>
      <c r="E239" s="4"/>
      <c r="F239" s="4"/>
      <c r="G239" s="4"/>
      <c r="H239" s="4"/>
      <c r="I239" s="27">
        <f t="shared" si="6"/>
        <v>0</v>
      </c>
      <c r="J239" s="28">
        <f t="shared" si="7"/>
        <v>0</v>
      </c>
    </row>
    <row r="240" spans="1:10" x14ac:dyDescent="0.35">
      <c r="A240" s="4"/>
      <c r="B240" s="4"/>
      <c r="C240" s="4"/>
      <c r="D240" s="4"/>
      <c r="E240" s="4"/>
      <c r="F240" s="4"/>
      <c r="G240" s="4"/>
      <c r="H240" s="4"/>
      <c r="I240" s="27">
        <f t="shared" si="6"/>
        <v>0</v>
      </c>
      <c r="J240" s="28">
        <f t="shared" si="7"/>
        <v>0</v>
      </c>
    </row>
    <row r="241" spans="1:10" x14ac:dyDescent="0.35">
      <c r="A241" s="4"/>
      <c r="B241" s="4"/>
      <c r="C241" s="4"/>
      <c r="D241" s="4"/>
      <c r="E241" s="4"/>
      <c r="F241" s="4"/>
      <c r="G241" s="4"/>
      <c r="H241" s="4"/>
      <c r="I241" s="27">
        <f t="shared" si="6"/>
        <v>0</v>
      </c>
      <c r="J241" s="28">
        <f t="shared" si="7"/>
        <v>0</v>
      </c>
    </row>
    <row r="242" spans="1:10" x14ac:dyDescent="0.35">
      <c r="A242" s="4"/>
      <c r="B242" s="4"/>
      <c r="C242" s="4"/>
      <c r="D242" s="4"/>
      <c r="E242" s="4"/>
      <c r="F242" s="4"/>
      <c r="G242" s="4"/>
      <c r="H242" s="4"/>
      <c r="I242" s="27">
        <f t="shared" si="6"/>
        <v>0</v>
      </c>
      <c r="J242" s="28">
        <f t="shared" si="7"/>
        <v>0</v>
      </c>
    </row>
    <row r="243" spans="1:10" x14ac:dyDescent="0.35">
      <c r="A243" s="4"/>
      <c r="B243" s="4"/>
      <c r="C243" s="4"/>
      <c r="D243" s="4"/>
      <c r="E243" s="4"/>
      <c r="F243" s="4"/>
      <c r="G243" s="4"/>
      <c r="H243" s="4"/>
      <c r="I243" s="27">
        <f t="shared" si="6"/>
        <v>0</v>
      </c>
      <c r="J243" s="28">
        <f t="shared" si="7"/>
        <v>0</v>
      </c>
    </row>
    <row r="244" spans="1:10" x14ac:dyDescent="0.35">
      <c r="A244" s="4"/>
      <c r="B244" s="4"/>
      <c r="C244" s="4"/>
      <c r="D244" s="4"/>
      <c r="E244" s="4"/>
      <c r="F244" s="4"/>
      <c r="G244" s="4"/>
      <c r="H244" s="4"/>
      <c r="I244" s="27">
        <f t="shared" si="6"/>
        <v>0</v>
      </c>
      <c r="J244" s="28">
        <f t="shared" si="7"/>
        <v>0</v>
      </c>
    </row>
    <row r="245" spans="1:10" x14ac:dyDescent="0.35">
      <c r="A245" s="4"/>
      <c r="B245" s="4"/>
      <c r="C245" s="4"/>
      <c r="D245" s="4"/>
      <c r="E245" s="4"/>
      <c r="F245" s="4"/>
      <c r="G245" s="4"/>
      <c r="H245" s="4"/>
      <c r="I245" s="27">
        <f t="shared" si="6"/>
        <v>0</v>
      </c>
      <c r="J245" s="28">
        <f t="shared" si="7"/>
        <v>0</v>
      </c>
    </row>
    <row r="246" spans="1:10" x14ac:dyDescent="0.35">
      <c r="A246" s="4"/>
      <c r="B246" s="4"/>
      <c r="C246" s="4"/>
      <c r="D246" s="4"/>
      <c r="E246" s="4"/>
      <c r="F246" s="4"/>
      <c r="G246" s="4"/>
      <c r="H246" s="4"/>
      <c r="I246" s="27">
        <f t="shared" si="6"/>
        <v>0</v>
      </c>
      <c r="J246" s="28">
        <f t="shared" si="7"/>
        <v>0</v>
      </c>
    </row>
    <row r="247" spans="1:10" x14ac:dyDescent="0.35">
      <c r="A247" s="4"/>
      <c r="B247" s="4"/>
      <c r="C247" s="4"/>
      <c r="D247" s="4"/>
      <c r="E247" s="4"/>
      <c r="F247" s="4"/>
      <c r="G247" s="4"/>
      <c r="H247" s="4"/>
      <c r="I247" s="27">
        <f t="shared" si="6"/>
        <v>0</v>
      </c>
      <c r="J247" s="28">
        <f t="shared" si="7"/>
        <v>0</v>
      </c>
    </row>
    <row r="248" spans="1:10" x14ac:dyDescent="0.35">
      <c r="A248" s="4"/>
      <c r="B248" s="4"/>
      <c r="C248" s="4"/>
      <c r="D248" s="4"/>
      <c r="E248" s="4"/>
      <c r="F248" s="4"/>
      <c r="G248" s="4"/>
      <c r="H248" s="4"/>
      <c r="I248" s="27">
        <f t="shared" si="6"/>
        <v>0</v>
      </c>
      <c r="J248" s="28">
        <f t="shared" si="7"/>
        <v>0</v>
      </c>
    </row>
    <row r="249" spans="1:10" x14ac:dyDescent="0.35">
      <c r="A249" s="4"/>
      <c r="B249" s="4"/>
      <c r="C249" s="4"/>
      <c r="D249" s="4"/>
      <c r="E249" s="4"/>
      <c r="F249" s="4"/>
      <c r="G249" s="4"/>
      <c r="H249" s="4"/>
      <c r="I249" s="27">
        <f t="shared" si="6"/>
        <v>0</v>
      </c>
      <c r="J249" s="28">
        <f t="shared" si="7"/>
        <v>0</v>
      </c>
    </row>
    <row r="250" spans="1:10" x14ac:dyDescent="0.35">
      <c r="A250" s="4"/>
      <c r="B250" s="4"/>
      <c r="C250" s="4"/>
      <c r="D250" s="4"/>
      <c r="E250" s="4"/>
      <c r="F250" s="4"/>
      <c r="G250" s="4"/>
      <c r="H250" s="4"/>
      <c r="I250" s="27">
        <f t="shared" si="6"/>
        <v>0</v>
      </c>
      <c r="J250" s="28">
        <f t="shared" si="7"/>
        <v>0</v>
      </c>
    </row>
    <row r="251" spans="1:10" x14ac:dyDescent="0.35">
      <c r="B251" s="4"/>
    </row>
    <row r="252" spans="1:10" x14ac:dyDescent="0.35">
      <c r="B252" s="4"/>
    </row>
  </sheetData>
  <sheetProtection algorithmName="SHA-512" hashValue="E1z2YWT/rdp4HxQMCMfoWeiJFnc+d56ig+lTX73qTiK/CMV2Ci0S9QwFeby/SWhrZJwgoz1gBlS7Co/AaWMEJw==" saltValue="VRX/HCBRneFT4pmViqLy1Q==" spinCount="100000" sheet="1" objects="1" scenarios="1"/>
  <mergeCells count="1">
    <mergeCell ref="A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A68DFBB-EDC6-4BED-9C09-FF8E481D36D7}">
          <x14:formula1>
            <xm:f>LİSTELER!$Q$1:$Q$2</xm:f>
          </x14:formula1>
          <xm:sqref>H3:H250</xm:sqref>
        </x14:dataValidation>
        <x14:dataValidation type="list" allowBlank="1" showInputMessage="1" showErrorMessage="1" xr:uid="{7D6CCABD-B9F0-40D5-8FD1-79936974391B}">
          <x14:formula1>
            <xm:f>LİSTELER!$P$1:$P$2</xm:f>
          </x14:formula1>
          <xm:sqref>G3:G250</xm:sqref>
        </x14:dataValidation>
        <x14:dataValidation type="list" allowBlank="1" showInputMessage="1" showErrorMessage="1" xr:uid="{E27DBE0F-8B4C-4C8B-8044-96B5AB3E0DB6}">
          <x14:formula1>
            <xm:f>LİSTELER!$B$1:$B$7</xm:f>
          </x14:formula1>
          <xm:sqref>B251:B252</xm:sqref>
        </x14:dataValidation>
        <x14:dataValidation type="list" allowBlank="1" showInputMessage="1" showErrorMessage="1" xr:uid="{2BDAB647-1149-4717-8319-CE7BDC455B84}">
          <x14:formula1>
            <xm:f>LİSTELER!$A$1:$A$9</xm:f>
          </x14:formula1>
          <xm:sqref>A3:A250</xm:sqref>
        </x14:dataValidation>
        <x14:dataValidation type="list" allowBlank="1" showInputMessage="1" showErrorMessage="1" xr:uid="{A897F32E-45D0-4ADC-B4D3-4405D2F363A0}">
          <x14:formula1>
            <xm:f>LİSTELER!$J$1:$J$5</xm:f>
          </x14:formula1>
          <xm:sqref>B3:B250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D689-6B01-465B-A59F-72E3CCEC03D6}">
  <dimension ref="A1:H252"/>
  <sheetViews>
    <sheetView zoomScale="70" zoomScaleNormal="70" workbookViewId="0">
      <selection activeCell="F3" sqref="F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4" width="45.179687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25" customWidth="1"/>
    <col min="9" max="16384" width="9.1796875" style="3"/>
  </cols>
  <sheetData>
    <row r="1" spans="1:8" ht="36" customHeight="1" x14ac:dyDescent="0.35">
      <c r="A1" s="33" t="s">
        <v>112</v>
      </c>
      <c r="B1" s="33"/>
      <c r="C1" s="33"/>
      <c r="D1" s="33"/>
      <c r="E1" s="33"/>
      <c r="F1" s="33"/>
      <c r="G1" s="33"/>
      <c r="H1" s="34"/>
    </row>
    <row r="2" spans="1:8" ht="43.5" x14ac:dyDescent="0.35">
      <c r="A2" s="24" t="s">
        <v>37</v>
      </c>
      <c r="B2" s="5" t="s">
        <v>113</v>
      </c>
      <c r="C2" s="5" t="s">
        <v>114</v>
      </c>
      <c r="D2" s="5" t="s">
        <v>115</v>
      </c>
      <c r="E2" s="5" t="s">
        <v>15</v>
      </c>
      <c r="F2" s="5" t="s">
        <v>4</v>
      </c>
      <c r="G2" s="26" t="s">
        <v>116</v>
      </c>
      <c r="H2" s="26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27">
        <f>_xlfn.IFS(B3="YÖK/TÜBA/TÜBİTAK Ödülü",30,B3="Uluslararası bilim/sanat/tasarım ödülü",10,B3="Ulusal bilim/sanat/tasarım ödülü",5, B3= "Öğrenci yarışmaları danışmanlığında derece/mansiyon/ödül", 3,TRUE,0)</f>
        <v>0</v>
      </c>
      <c r="H3" s="28">
        <f>G3</f>
        <v>0</v>
      </c>
    </row>
    <row r="4" spans="1:8" x14ac:dyDescent="0.35">
      <c r="A4" s="4"/>
      <c r="B4" s="4"/>
      <c r="C4" s="4"/>
      <c r="D4" s="4"/>
      <c r="E4" s="4"/>
      <c r="F4" s="4"/>
      <c r="G4" s="27">
        <f t="shared" ref="G4:G67" si="0">_xlfn.IFS(B4="YÖK/TÜBA/TÜBİTAK Ödülü",30,B4="Uluslararası bilim/sanat/tasarım ödülü",10,B4="Ulusal bilim/sanat/tasarım ödülü",5, B4= "Öğrenci yarışmaları danışmanlığında derece/mansiyon/ödül", 3,TRUE,0)</f>
        <v>0</v>
      </c>
      <c r="H4" s="28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27">
        <f t="shared" si="0"/>
        <v>0</v>
      </c>
      <c r="H5" s="28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27">
        <f t="shared" si="0"/>
        <v>0</v>
      </c>
      <c r="H6" s="28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27">
        <f t="shared" si="0"/>
        <v>0</v>
      </c>
      <c r="H7" s="28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27">
        <f t="shared" si="0"/>
        <v>0</v>
      </c>
      <c r="H8" s="28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27">
        <f t="shared" si="0"/>
        <v>0</v>
      </c>
      <c r="H9" s="28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27">
        <f t="shared" si="0"/>
        <v>0</v>
      </c>
      <c r="H10" s="28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27">
        <f t="shared" si="0"/>
        <v>0</v>
      </c>
      <c r="H11" s="28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27">
        <f t="shared" si="0"/>
        <v>0</v>
      </c>
      <c r="H12" s="28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27">
        <f t="shared" si="0"/>
        <v>0</v>
      </c>
      <c r="H13" s="28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27">
        <f t="shared" si="0"/>
        <v>0</v>
      </c>
      <c r="H14" s="28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27">
        <f t="shared" si="0"/>
        <v>0</v>
      </c>
      <c r="H15" s="28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27">
        <f t="shared" si="0"/>
        <v>0</v>
      </c>
      <c r="H16" s="28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27">
        <f t="shared" si="0"/>
        <v>0</v>
      </c>
      <c r="H17" s="28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27">
        <f t="shared" si="0"/>
        <v>0</v>
      </c>
      <c r="H18" s="28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27">
        <f t="shared" si="0"/>
        <v>0</v>
      </c>
      <c r="H19" s="28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27">
        <f t="shared" si="0"/>
        <v>0</v>
      </c>
      <c r="H20" s="28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27">
        <f t="shared" si="0"/>
        <v>0</v>
      </c>
      <c r="H21" s="28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27">
        <f t="shared" si="0"/>
        <v>0</v>
      </c>
      <c r="H22" s="28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27">
        <f t="shared" si="0"/>
        <v>0</v>
      </c>
      <c r="H23" s="28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27">
        <f t="shared" si="0"/>
        <v>0</v>
      </c>
      <c r="H24" s="28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27">
        <f t="shared" si="0"/>
        <v>0</v>
      </c>
      <c r="H25" s="28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27">
        <f t="shared" si="0"/>
        <v>0</v>
      </c>
      <c r="H26" s="28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27">
        <f t="shared" si="0"/>
        <v>0</v>
      </c>
      <c r="H27" s="28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27">
        <f t="shared" si="0"/>
        <v>0</v>
      </c>
      <c r="H28" s="28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27">
        <f t="shared" si="0"/>
        <v>0</v>
      </c>
      <c r="H29" s="28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27">
        <f t="shared" si="0"/>
        <v>0</v>
      </c>
      <c r="H30" s="28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27">
        <f t="shared" si="0"/>
        <v>0</v>
      </c>
      <c r="H31" s="28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27">
        <f t="shared" si="0"/>
        <v>0</v>
      </c>
      <c r="H32" s="28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27">
        <f t="shared" si="0"/>
        <v>0</v>
      </c>
      <c r="H33" s="28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27">
        <f t="shared" si="0"/>
        <v>0</v>
      </c>
      <c r="H34" s="28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27">
        <f t="shared" si="0"/>
        <v>0</v>
      </c>
      <c r="H35" s="28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27">
        <f t="shared" si="0"/>
        <v>0</v>
      </c>
      <c r="H36" s="28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27">
        <f t="shared" si="0"/>
        <v>0</v>
      </c>
      <c r="H37" s="28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27">
        <f t="shared" si="0"/>
        <v>0</v>
      </c>
      <c r="H38" s="28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27">
        <f t="shared" si="0"/>
        <v>0</v>
      </c>
      <c r="H39" s="28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27">
        <f t="shared" si="0"/>
        <v>0</v>
      </c>
      <c r="H40" s="28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27">
        <f t="shared" si="0"/>
        <v>0</v>
      </c>
      <c r="H41" s="28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27">
        <f t="shared" si="0"/>
        <v>0</v>
      </c>
      <c r="H42" s="28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27">
        <f t="shared" si="0"/>
        <v>0</v>
      </c>
      <c r="H43" s="28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27">
        <f t="shared" si="0"/>
        <v>0</v>
      </c>
      <c r="H44" s="28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27">
        <f t="shared" si="0"/>
        <v>0</v>
      </c>
      <c r="H45" s="28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27">
        <f t="shared" si="0"/>
        <v>0</v>
      </c>
      <c r="H46" s="28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27">
        <f t="shared" si="0"/>
        <v>0</v>
      </c>
      <c r="H47" s="28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27">
        <f t="shared" si="0"/>
        <v>0</v>
      </c>
      <c r="H48" s="28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27">
        <f t="shared" si="0"/>
        <v>0</v>
      </c>
      <c r="H49" s="28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27">
        <f t="shared" si="0"/>
        <v>0</v>
      </c>
      <c r="H50" s="28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27">
        <f t="shared" si="0"/>
        <v>0</v>
      </c>
      <c r="H51" s="28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27">
        <f t="shared" si="0"/>
        <v>0</v>
      </c>
      <c r="H52" s="28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27">
        <f t="shared" si="0"/>
        <v>0</v>
      </c>
      <c r="H53" s="28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27">
        <f t="shared" si="0"/>
        <v>0</v>
      </c>
      <c r="H54" s="28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27">
        <f t="shared" si="0"/>
        <v>0</v>
      </c>
      <c r="H55" s="28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27">
        <f t="shared" si="0"/>
        <v>0</v>
      </c>
      <c r="H56" s="28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27">
        <f t="shared" si="0"/>
        <v>0</v>
      </c>
      <c r="H57" s="28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27">
        <f t="shared" si="0"/>
        <v>0</v>
      </c>
      <c r="H58" s="28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27">
        <f t="shared" si="0"/>
        <v>0</v>
      </c>
      <c r="H59" s="28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27">
        <f t="shared" si="0"/>
        <v>0</v>
      </c>
      <c r="H60" s="28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27">
        <f t="shared" si="0"/>
        <v>0</v>
      </c>
      <c r="H61" s="28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27">
        <f t="shared" si="0"/>
        <v>0</v>
      </c>
      <c r="H62" s="28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27">
        <f t="shared" si="0"/>
        <v>0</v>
      </c>
      <c r="H63" s="28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27">
        <f t="shared" si="0"/>
        <v>0</v>
      </c>
      <c r="H64" s="28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27">
        <f t="shared" si="0"/>
        <v>0</v>
      </c>
      <c r="H65" s="28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27">
        <f t="shared" si="0"/>
        <v>0</v>
      </c>
      <c r="H66" s="28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27">
        <f t="shared" si="0"/>
        <v>0</v>
      </c>
      <c r="H67" s="28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27">
        <f t="shared" ref="G68:G131" si="2">_xlfn.IFS(B68="YÖK/TÜBA/TÜBİTAK Ödülü",30,B68="Uluslararası bilim/sanat/tasarım ödülü",10,B68="Ulusal bilim/sanat/tasarım ödülü",5, B68= "Öğrenci yarışmaları danışmanlığında derece/mansiyon/ödül", 3,TRUE,0)</f>
        <v>0</v>
      </c>
      <c r="H68" s="28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27">
        <f t="shared" si="2"/>
        <v>0</v>
      </c>
      <c r="H69" s="28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27">
        <f t="shared" si="2"/>
        <v>0</v>
      </c>
      <c r="H70" s="28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27">
        <f t="shared" si="2"/>
        <v>0</v>
      </c>
      <c r="H71" s="28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27">
        <f t="shared" si="2"/>
        <v>0</v>
      </c>
      <c r="H72" s="28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27">
        <f t="shared" si="2"/>
        <v>0</v>
      </c>
      <c r="H73" s="28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27">
        <f t="shared" si="2"/>
        <v>0</v>
      </c>
      <c r="H74" s="28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27">
        <f t="shared" si="2"/>
        <v>0</v>
      </c>
      <c r="H75" s="28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27">
        <f t="shared" si="2"/>
        <v>0</v>
      </c>
      <c r="H76" s="28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27">
        <f t="shared" si="2"/>
        <v>0</v>
      </c>
      <c r="H77" s="28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27">
        <f t="shared" si="2"/>
        <v>0</v>
      </c>
      <c r="H78" s="28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27">
        <f t="shared" si="2"/>
        <v>0</v>
      </c>
      <c r="H79" s="28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27">
        <f t="shared" si="2"/>
        <v>0</v>
      </c>
      <c r="H80" s="28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27">
        <f t="shared" si="2"/>
        <v>0</v>
      </c>
      <c r="H81" s="28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27">
        <f t="shared" si="2"/>
        <v>0</v>
      </c>
      <c r="H82" s="28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27">
        <f t="shared" si="2"/>
        <v>0</v>
      </c>
      <c r="H83" s="28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27">
        <f t="shared" si="2"/>
        <v>0</v>
      </c>
      <c r="H84" s="28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27">
        <f t="shared" si="2"/>
        <v>0</v>
      </c>
      <c r="H85" s="28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27">
        <f t="shared" si="2"/>
        <v>0</v>
      </c>
      <c r="H86" s="28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27">
        <f t="shared" si="2"/>
        <v>0</v>
      </c>
      <c r="H87" s="28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27">
        <f t="shared" si="2"/>
        <v>0</v>
      </c>
      <c r="H88" s="28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27">
        <f t="shared" si="2"/>
        <v>0</v>
      </c>
      <c r="H89" s="28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27">
        <f t="shared" si="2"/>
        <v>0</v>
      </c>
      <c r="H90" s="28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27">
        <f t="shared" si="2"/>
        <v>0</v>
      </c>
      <c r="H91" s="28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27">
        <f t="shared" si="2"/>
        <v>0</v>
      </c>
      <c r="H92" s="28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27">
        <f t="shared" si="2"/>
        <v>0</v>
      </c>
      <c r="H93" s="28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27">
        <f t="shared" si="2"/>
        <v>0</v>
      </c>
      <c r="H94" s="28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27">
        <f t="shared" si="2"/>
        <v>0</v>
      </c>
      <c r="H95" s="28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27">
        <f t="shared" si="2"/>
        <v>0</v>
      </c>
      <c r="H96" s="28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27">
        <f t="shared" si="2"/>
        <v>0</v>
      </c>
      <c r="H97" s="28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27">
        <f t="shared" si="2"/>
        <v>0</v>
      </c>
      <c r="H98" s="28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27">
        <f t="shared" si="2"/>
        <v>0</v>
      </c>
      <c r="H99" s="28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27">
        <f t="shared" si="2"/>
        <v>0</v>
      </c>
      <c r="H100" s="28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27">
        <f t="shared" si="2"/>
        <v>0</v>
      </c>
      <c r="H101" s="28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27">
        <f t="shared" si="2"/>
        <v>0</v>
      </c>
      <c r="H102" s="28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27">
        <f t="shared" si="2"/>
        <v>0</v>
      </c>
      <c r="H103" s="28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27">
        <f t="shared" si="2"/>
        <v>0</v>
      </c>
      <c r="H104" s="28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27">
        <f t="shared" si="2"/>
        <v>0</v>
      </c>
      <c r="H105" s="28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27">
        <f t="shared" si="2"/>
        <v>0</v>
      </c>
      <c r="H106" s="28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27">
        <f t="shared" si="2"/>
        <v>0</v>
      </c>
      <c r="H107" s="28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27">
        <f t="shared" si="2"/>
        <v>0</v>
      </c>
      <c r="H108" s="28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27">
        <f t="shared" si="2"/>
        <v>0</v>
      </c>
      <c r="H109" s="28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27">
        <f t="shared" si="2"/>
        <v>0</v>
      </c>
      <c r="H110" s="28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27">
        <f t="shared" si="2"/>
        <v>0</v>
      </c>
      <c r="H111" s="28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27">
        <f t="shared" si="2"/>
        <v>0</v>
      </c>
      <c r="H112" s="28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27">
        <f t="shared" si="2"/>
        <v>0</v>
      </c>
      <c r="H113" s="28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27">
        <f t="shared" si="2"/>
        <v>0</v>
      </c>
      <c r="H114" s="28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27">
        <f t="shared" si="2"/>
        <v>0</v>
      </c>
      <c r="H115" s="28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27">
        <f t="shared" si="2"/>
        <v>0</v>
      </c>
      <c r="H116" s="28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27">
        <f t="shared" si="2"/>
        <v>0</v>
      </c>
      <c r="H117" s="28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27">
        <f t="shared" si="2"/>
        <v>0</v>
      </c>
      <c r="H118" s="28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27">
        <f t="shared" si="2"/>
        <v>0</v>
      </c>
      <c r="H119" s="28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27">
        <f t="shared" si="2"/>
        <v>0</v>
      </c>
      <c r="H120" s="28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27">
        <f t="shared" si="2"/>
        <v>0</v>
      </c>
      <c r="H121" s="28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27">
        <f t="shared" si="2"/>
        <v>0</v>
      </c>
      <c r="H122" s="28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27">
        <f t="shared" si="2"/>
        <v>0</v>
      </c>
      <c r="H123" s="28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27">
        <f t="shared" si="2"/>
        <v>0</v>
      </c>
      <c r="H124" s="28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27">
        <f t="shared" si="2"/>
        <v>0</v>
      </c>
      <c r="H125" s="28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27">
        <f t="shared" si="2"/>
        <v>0</v>
      </c>
      <c r="H126" s="28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27">
        <f t="shared" si="2"/>
        <v>0</v>
      </c>
      <c r="H127" s="28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27">
        <f t="shared" si="2"/>
        <v>0</v>
      </c>
      <c r="H128" s="28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27">
        <f t="shared" si="2"/>
        <v>0</v>
      </c>
      <c r="H129" s="28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27">
        <f t="shared" si="2"/>
        <v>0</v>
      </c>
      <c r="H130" s="28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27">
        <f t="shared" si="2"/>
        <v>0</v>
      </c>
      <c r="H131" s="28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27">
        <f t="shared" ref="G132:G195" si="4">_xlfn.IFS(B132="YÖK/TÜBA/TÜBİTAK Ödülü",30,B132="Uluslararası bilim/sanat/tasarım ödülü",10,B132="Ulusal bilim/sanat/tasarım ödülü",5, B132= "Öğrenci yarışmaları danışmanlığında derece/mansiyon/ödül", 3,TRUE,0)</f>
        <v>0</v>
      </c>
      <c r="H132" s="28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27">
        <f t="shared" si="4"/>
        <v>0</v>
      </c>
      <c r="H133" s="28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27">
        <f t="shared" si="4"/>
        <v>0</v>
      </c>
      <c r="H134" s="28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27">
        <f t="shared" si="4"/>
        <v>0</v>
      </c>
      <c r="H135" s="28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27">
        <f t="shared" si="4"/>
        <v>0</v>
      </c>
      <c r="H136" s="28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27">
        <f t="shared" si="4"/>
        <v>0</v>
      </c>
      <c r="H137" s="28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27">
        <f t="shared" si="4"/>
        <v>0</v>
      </c>
      <c r="H138" s="28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27">
        <f t="shared" si="4"/>
        <v>0</v>
      </c>
      <c r="H139" s="28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27">
        <f t="shared" si="4"/>
        <v>0</v>
      </c>
      <c r="H140" s="28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27">
        <f t="shared" si="4"/>
        <v>0</v>
      </c>
      <c r="H141" s="28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27">
        <f t="shared" si="4"/>
        <v>0</v>
      </c>
      <c r="H142" s="28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27">
        <f t="shared" si="4"/>
        <v>0</v>
      </c>
      <c r="H143" s="28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27">
        <f t="shared" si="4"/>
        <v>0</v>
      </c>
      <c r="H144" s="28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27">
        <f t="shared" si="4"/>
        <v>0</v>
      </c>
      <c r="H145" s="28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27">
        <f t="shared" si="4"/>
        <v>0</v>
      </c>
      <c r="H146" s="28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27">
        <f t="shared" si="4"/>
        <v>0</v>
      </c>
      <c r="H147" s="28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27">
        <f t="shared" si="4"/>
        <v>0</v>
      </c>
      <c r="H148" s="28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27">
        <f t="shared" si="4"/>
        <v>0</v>
      </c>
      <c r="H149" s="28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27">
        <f t="shared" si="4"/>
        <v>0</v>
      </c>
      <c r="H150" s="28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27">
        <f t="shared" si="4"/>
        <v>0</v>
      </c>
      <c r="H151" s="28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27">
        <f t="shared" si="4"/>
        <v>0</v>
      </c>
      <c r="H152" s="28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27">
        <f t="shared" si="4"/>
        <v>0</v>
      </c>
      <c r="H153" s="28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27">
        <f t="shared" si="4"/>
        <v>0</v>
      </c>
      <c r="H154" s="28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27">
        <f t="shared" si="4"/>
        <v>0</v>
      </c>
      <c r="H155" s="28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27">
        <f t="shared" si="4"/>
        <v>0</v>
      </c>
      <c r="H156" s="28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27">
        <f t="shared" si="4"/>
        <v>0</v>
      </c>
      <c r="H157" s="28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27">
        <f t="shared" si="4"/>
        <v>0</v>
      </c>
      <c r="H158" s="28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27">
        <f t="shared" si="4"/>
        <v>0</v>
      </c>
      <c r="H159" s="28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27">
        <f t="shared" si="4"/>
        <v>0</v>
      </c>
      <c r="H160" s="28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27">
        <f t="shared" si="4"/>
        <v>0</v>
      </c>
      <c r="H161" s="28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27">
        <f t="shared" si="4"/>
        <v>0</v>
      </c>
      <c r="H162" s="28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27">
        <f t="shared" si="4"/>
        <v>0</v>
      </c>
      <c r="H163" s="28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27">
        <f t="shared" si="4"/>
        <v>0</v>
      </c>
      <c r="H164" s="28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27">
        <f t="shared" si="4"/>
        <v>0</v>
      </c>
      <c r="H165" s="28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27">
        <f t="shared" si="4"/>
        <v>0</v>
      </c>
      <c r="H166" s="28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27">
        <f t="shared" si="4"/>
        <v>0</v>
      </c>
      <c r="H167" s="28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27">
        <f t="shared" si="4"/>
        <v>0</v>
      </c>
      <c r="H168" s="28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27">
        <f t="shared" si="4"/>
        <v>0</v>
      </c>
      <c r="H169" s="28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27">
        <f t="shared" si="4"/>
        <v>0</v>
      </c>
      <c r="H170" s="28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27">
        <f t="shared" si="4"/>
        <v>0</v>
      </c>
      <c r="H171" s="28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27">
        <f t="shared" si="4"/>
        <v>0</v>
      </c>
      <c r="H172" s="28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27">
        <f t="shared" si="4"/>
        <v>0</v>
      </c>
      <c r="H173" s="28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27">
        <f t="shared" si="4"/>
        <v>0</v>
      </c>
      <c r="H174" s="28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27">
        <f t="shared" si="4"/>
        <v>0</v>
      </c>
      <c r="H175" s="28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27">
        <f t="shared" si="4"/>
        <v>0</v>
      </c>
      <c r="H176" s="28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27">
        <f t="shared" si="4"/>
        <v>0</v>
      </c>
      <c r="H177" s="28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27">
        <f t="shared" si="4"/>
        <v>0</v>
      </c>
      <c r="H178" s="28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27">
        <f t="shared" si="4"/>
        <v>0</v>
      </c>
      <c r="H179" s="28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27">
        <f t="shared" si="4"/>
        <v>0</v>
      </c>
      <c r="H180" s="28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27">
        <f t="shared" si="4"/>
        <v>0</v>
      </c>
      <c r="H181" s="28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27">
        <f t="shared" si="4"/>
        <v>0</v>
      </c>
      <c r="H182" s="28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27">
        <f t="shared" si="4"/>
        <v>0</v>
      </c>
      <c r="H183" s="28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27">
        <f t="shared" si="4"/>
        <v>0</v>
      </c>
      <c r="H184" s="28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27">
        <f t="shared" si="4"/>
        <v>0</v>
      </c>
      <c r="H185" s="28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27">
        <f t="shared" si="4"/>
        <v>0</v>
      </c>
      <c r="H186" s="28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27">
        <f t="shared" si="4"/>
        <v>0</v>
      </c>
      <c r="H187" s="28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27">
        <f t="shared" si="4"/>
        <v>0</v>
      </c>
      <c r="H188" s="28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27">
        <f t="shared" si="4"/>
        <v>0</v>
      </c>
      <c r="H189" s="28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27">
        <f t="shared" si="4"/>
        <v>0</v>
      </c>
      <c r="H190" s="28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27">
        <f t="shared" si="4"/>
        <v>0</v>
      </c>
      <c r="H191" s="28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27">
        <f t="shared" si="4"/>
        <v>0</v>
      </c>
      <c r="H192" s="28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27">
        <f t="shared" si="4"/>
        <v>0</v>
      </c>
      <c r="H193" s="28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27">
        <f t="shared" si="4"/>
        <v>0</v>
      </c>
      <c r="H194" s="28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27">
        <f t="shared" si="4"/>
        <v>0</v>
      </c>
      <c r="H195" s="28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27">
        <f t="shared" ref="G196:G250" si="6">_xlfn.IFS(B196="YÖK/TÜBA/TÜBİTAK Ödülü",30,B196="Uluslararası bilim/sanat/tasarım ödülü",10,B196="Ulusal bilim/sanat/tasarım ödülü",5, B196= "Öğrenci yarışmaları danışmanlığında derece/mansiyon/ödül", 3,TRUE,0)</f>
        <v>0</v>
      </c>
      <c r="H196" s="28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27">
        <f t="shared" si="6"/>
        <v>0</v>
      </c>
      <c r="H197" s="28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27">
        <f t="shared" si="6"/>
        <v>0</v>
      </c>
      <c r="H198" s="28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27">
        <f t="shared" si="6"/>
        <v>0</v>
      </c>
      <c r="H199" s="28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27">
        <f t="shared" si="6"/>
        <v>0</v>
      </c>
      <c r="H200" s="28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27">
        <f t="shared" si="6"/>
        <v>0</v>
      </c>
      <c r="H201" s="28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27">
        <f t="shared" si="6"/>
        <v>0</v>
      </c>
      <c r="H202" s="28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27">
        <f t="shared" si="6"/>
        <v>0</v>
      </c>
      <c r="H203" s="28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27">
        <f t="shared" si="6"/>
        <v>0</v>
      </c>
      <c r="H204" s="28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27">
        <f t="shared" si="6"/>
        <v>0</v>
      </c>
      <c r="H205" s="28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27">
        <f t="shared" si="6"/>
        <v>0</v>
      </c>
      <c r="H206" s="28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27">
        <f t="shared" si="6"/>
        <v>0</v>
      </c>
      <c r="H207" s="28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27">
        <f t="shared" si="6"/>
        <v>0</v>
      </c>
      <c r="H208" s="28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27">
        <f t="shared" si="6"/>
        <v>0</v>
      </c>
      <c r="H209" s="28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27">
        <f t="shared" si="6"/>
        <v>0</v>
      </c>
      <c r="H210" s="28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27">
        <f t="shared" si="6"/>
        <v>0</v>
      </c>
      <c r="H211" s="28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27">
        <f t="shared" si="6"/>
        <v>0</v>
      </c>
      <c r="H212" s="28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27">
        <f t="shared" si="6"/>
        <v>0</v>
      </c>
      <c r="H213" s="28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27">
        <f t="shared" si="6"/>
        <v>0</v>
      </c>
      <c r="H214" s="28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27">
        <f t="shared" si="6"/>
        <v>0</v>
      </c>
      <c r="H215" s="28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27">
        <f t="shared" si="6"/>
        <v>0</v>
      </c>
      <c r="H216" s="28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27">
        <f t="shared" si="6"/>
        <v>0</v>
      </c>
      <c r="H217" s="28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27">
        <f t="shared" si="6"/>
        <v>0</v>
      </c>
      <c r="H218" s="28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27">
        <f t="shared" si="6"/>
        <v>0</v>
      </c>
      <c r="H219" s="28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27">
        <f t="shared" si="6"/>
        <v>0</v>
      </c>
      <c r="H220" s="28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27">
        <f t="shared" si="6"/>
        <v>0</v>
      </c>
      <c r="H221" s="28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27">
        <f t="shared" si="6"/>
        <v>0</v>
      </c>
      <c r="H222" s="28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27">
        <f t="shared" si="6"/>
        <v>0</v>
      </c>
      <c r="H223" s="28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27">
        <f t="shared" si="6"/>
        <v>0</v>
      </c>
      <c r="H224" s="28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27">
        <f t="shared" si="6"/>
        <v>0</v>
      </c>
      <c r="H225" s="28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27">
        <f t="shared" si="6"/>
        <v>0</v>
      </c>
      <c r="H226" s="28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27">
        <f t="shared" si="6"/>
        <v>0</v>
      </c>
      <c r="H227" s="28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27">
        <f t="shared" si="6"/>
        <v>0</v>
      </c>
      <c r="H228" s="28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27">
        <f t="shared" si="6"/>
        <v>0</v>
      </c>
      <c r="H229" s="28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27">
        <f t="shared" si="6"/>
        <v>0</v>
      </c>
      <c r="H230" s="28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27">
        <f t="shared" si="6"/>
        <v>0</v>
      </c>
      <c r="H231" s="28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27">
        <f t="shared" si="6"/>
        <v>0</v>
      </c>
      <c r="H232" s="28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27">
        <f t="shared" si="6"/>
        <v>0</v>
      </c>
      <c r="H233" s="28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27">
        <f t="shared" si="6"/>
        <v>0</v>
      </c>
      <c r="H234" s="28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27">
        <f t="shared" si="6"/>
        <v>0</v>
      </c>
      <c r="H235" s="28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27">
        <f t="shared" si="6"/>
        <v>0</v>
      </c>
      <c r="H236" s="28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27">
        <f t="shared" si="6"/>
        <v>0</v>
      </c>
      <c r="H237" s="28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27">
        <f t="shared" si="6"/>
        <v>0</v>
      </c>
      <c r="H238" s="28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27">
        <f t="shared" si="6"/>
        <v>0</v>
      </c>
      <c r="H239" s="28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27">
        <f t="shared" si="6"/>
        <v>0</v>
      </c>
      <c r="H240" s="28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27">
        <f t="shared" si="6"/>
        <v>0</v>
      </c>
      <c r="H241" s="28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27">
        <f t="shared" si="6"/>
        <v>0</v>
      </c>
      <c r="H242" s="28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27">
        <f t="shared" si="6"/>
        <v>0</v>
      </c>
      <c r="H243" s="28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27">
        <f t="shared" si="6"/>
        <v>0</v>
      </c>
      <c r="H244" s="28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27">
        <f t="shared" si="6"/>
        <v>0</v>
      </c>
      <c r="H245" s="28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27">
        <f t="shared" si="6"/>
        <v>0</v>
      </c>
      <c r="H246" s="28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27">
        <f t="shared" si="6"/>
        <v>0</v>
      </c>
      <c r="H247" s="28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27">
        <f t="shared" si="6"/>
        <v>0</v>
      </c>
      <c r="H248" s="28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27">
        <f t="shared" si="6"/>
        <v>0</v>
      </c>
      <c r="H249" s="28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27">
        <f t="shared" si="6"/>
        <v>0</v>
      </c>
      <c r="H250" s="28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3xI+ZKnEbJGTz+2y+Wa8EdFuQ4HN+kQjlLEAQynSbspFePcgcTHnza6bDfgJMA1rOt7J65iL4sYe6w1eP0Si2w==" saltValue="PysPzziCno5ADiitGjBaOA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4BAF611-6FAD-415B-BA64-1D5A0E65304A}">
          <x14:formula1>
            <xm:f>LİSTELER!$A$1:$A$9</xm:f>
          </x14:formula1>
          <xm:sqref>A3:A250</xm:sqref>
        </x14:dataValidation>
        <x14:dataValidation type="list" allowBlank="1" showInputMessage="1" showErrorMessage="1" xr:uid="{23F3B579-944D-4786-A850-80DD6E1B8A63}">
          <x14:formula1>
            <xm:f>LİSTELER!$B$1:$B$7</xm:f>
          </x14:formula1>
          <xm:sqref>B251:B252</xm:sqref>
        </x14:dataValidation>
        <x14:dataValidation type="list" allowBlank="1" showInputMessage="1" showErrorMessage="1" xr:uid="{AF5EC325-B05C-422F-A898-AE02D325E920}">
          <x14:formula1>
            <xm:f>LİSTELER!$P$1:$P$2</xm:f>
          </x14:formula1>
          <xm:sqref>E3:E250</xm:sqref>
        </x14:dataValidation>
        <x14:dataValidation type="list" allowBlank="1" showInputMessage="1" showErrorMessage="1" xr:uid="{C2229DFF-D2AD-4474-BF97-DEF22F33A46A}">
          <x14:formula1>
            <xm:f>LİSTELER!$Q$1:$Q$2</xm:f>
          </x14:formula1>
          <xm:sqref>F3:F250</xm:sqref>
        </x14:dataValidation>
        <x14:dataValidation type="list" allowBlank="1" showInputMessage="1" showErrorMessage="1" xr:uid="{1DD00774-EB9F-47F9-B93D-8DE7C3859005}">
          <x14:formula1>
            <xm:f>LİSTELER!$K$1:$K$4</xm:f>
          </x14:formula1>
          <xm:sqref>B3:B250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1F16-0283-4DD4-B747-BC7744753DEA}">
  <dimension ref="A1:I252"/>
  <sheetViews>
    <sheetView zoomScale="70" zoomScaleNormal="70" workbookViewId="0">
      <selection activeCell="F3" sqref="F3:G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5" width="45.179687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121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122</v>
      </c>
      <c r="C2" s="5" t="s">
        <v>123</v>
      </c>
      <c r="D2" s="5" t="s">
        <v>124</v>
      </c>
      <c r="E2" s="5" t="s">
        <v>176</v>
      </c>
      <c r="F2" s="5" t="s">
        <v>15</v>
      </c>
      <c r="G2" s="5" t="s">
        <v>4</v>
      </c>
      <c r="H2" s="26" t="s">
        <v>125</v>
      </c>
      <c r="I2" s="26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27">
        <f>_xlfn.IFS(B3="SCIE, SSCI, AHCI, ESCI veya Scopus kapsamındaki dergide editörlük",2,B3="BKCI veya Scopus kapsamındaki kitapta editörlük",1,B3="TR Dizin kapsamındaki dergide editörlük",1,TRUE,0)</f>
        <v>0</v>
      </c>
      <c r="I3" s="28">
        <f>IFERROR(IF(E3&gt;1,1.5*H3/E3,H3),0)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_xlfn.IFS(B4="SCIE, SSCI, AHCI, ESCI veya Scopus kapsamındaki dergide editörlük",2,B4="BKCI veya Scopus kapsamındaki kitapta editörlük",1,B4="TR Dizin kapsamındaki dergide editörlük",1,TRUE,0)</f>
        <v>0</v>
      </c>
      <c r="I4" s="28">
        <f t="shared" ref="I4:I67" si="1">IFERROR(IF(E4&gt;1,1.5*H4/E4,H4),0)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_xlfn.IFS(B68="SCIE, SSCI, AHCI, ESCI veya Scopus kapsamındaki dergide editörlük",2,B68="BKCI veya Scopus kapsamındaki kitapta editörlük",1,B68="TR Dizin kapsamındaki dergide editörlük",1,TRUE,0)</f>
        <v>0</v>
      </c>
      <c r="I68" s="28">
        <f t="shared" ref="I68:I131" si="3">IFERROR(IF(E68&gt;1,1.5*H68/E68,H68),0)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_xlfn.IFS(B132="SCIE, SSCI, AHCI, ESCI veya Scopus kapsamındaki dergide editörlük",2,B132="BKCI veya Scopus kapsamındaki kitapta editörlük",1,B132="TR Dizin kapsamındaki dergide editörlük",1,TRUE,0)</f>
        <v>0</v>
      </c>
      <c r="I132" s="28">
        <f t="shared" ref="I132:I195" si="5">IFERROR(IF(E132&gt;1,1.5*H132/E132,H132),0)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_xlfn.IFS(B196="SCIE, SSCI, AHCI, ESCI veya Scopus kapsamındaki dergide editörlük",2,B196="BKCI veya Scopus kapsamındaki kitapta editörlük",1,B196="TR Dizin kapsamındaki dergide editörlük",1,TRUE,0)</f>
        <v>0</v>
      </c>
      <c r="I196" s="28">
        <f t="shared" ref="I196:I249" si="7">IFERROR(IF(E196&gt;1,1.5*H196/E196,H196),0)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>IFERROR(IF(E250&gt;1,1.5*H250/E250,H250),0)</f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etqDuGyXEY+OVdyCxOE5hjok0pExdR9HSJh7jqMsBbwMyW8SZikfeSuujPUUokRn5kP2e0u78UONmh+ZycmWFw==" saltValue="SAwUC/6shnDFSpPTZtM0qw==" spinCount="100000" sheet="1" objects="1" scenarios="1"/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65D6E03-E7CC-4753-BDAD-8427924564E6}">
          <x14:formula1>
            <xm:f>LİSTELER!$L$1:$L$3</xm:f>
          </x14:formula1>
          <xm:sqref>B3:B250</xm:sqref>
        </x14:dataValidation>
        <x14:dataValidation type="list" allowBlank="1" showInputMessage="1" showErrorMessage="1" xr:uid="{0ACC6BBD-1435-40EB-A8B6-AA004AA2A7AD}">
          <x14:formula1>
            <xm:f>LİSTELER!$Q$1:$Q$2</xm:f>
          </x14:formula1>
          <xm:sqref>G3:G250</xm:sqref>
        </x14:dataValidation>
        <x14:dataValidation type="list" allowBlank="1" showInputMessage="1" showErrorMessage="1" xr:uid="{57F0AEBF-6B77-4A42-91D1-3277511C53CB}">
          <x14:formula1>
            <xm:f>LİSTELER!$P$1:$P$2</xm:f>
          </x14:formula1>
          <xm:sqref>F3:F250</xm:sqref>
        </x14:dataValidation>
        <x14:dataValidation type="list" allowBlank="1" showInputMessage="1" showErrorMessage="1" xr:uid="{06D4266B-A16D-4E06-8024-769FCE2BFED5}">
          <x14:formula1>
            <xm:f>LİSTELER!$B$1:$B$7</xm:f>
          </x14:formula1>
          <xm:sqref>B251:B252</xm:sqref>
        </x14:dataValidation>
        <x14:dataValidation type="list" allowBlank="1" showInputMessage="1" showErrorMessage="1" xr:uid="{D3791C8A-45B5-466C-8EC8-25F0E00DED37}">
          <x14:formula1>
            <xm:f>LİSTELER!$A$1:$A$9</xm:f>
          </x14:formula1>
          <xm:sqref>A3:A250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2E3A-77E4-42BA-9C87-515EE6A125FE}">
  <dimension ref="A1:G252"/>
  <sheetViews>
    <sheetView zoomScale="70" zoomScaleNormal="70" workbookViewId="0">
      <selection activeCell="G3" sqref="G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15.81640625" style="3" customWidth="1"/>
    <col min="5" max="5" width="18.1796875" style="3" customWidth="1"/>
    <col min="6" max="6" width="20.453125" style="3" customWidth="1"/>
    <col min="7" max="7" width="14.81640625" style="25" customWidth="1"/>
    <col min="8" max="16384" width="9.1796875" style="3"/>
  </cols>
  <sheetData>
    <row r="1" spans="1:7" ht="36" customHeight="1" x14ac:dyDescent="0.35">
      <c r="A1" s="33" t="s">
        <v>129</v>
      </c>
      <c r="B1" s="33"/>
      <c r="C1" s="33"/>
      <c r="D1" s="33"/>
      <c r="E1" s="33"/>
      <c r="F1" s="33"/>
      <c r="G1" s="34"/>
    </row>
    <row r="2" spans="1:7" ht="43.5" x14ac:dyDescent="0.35">
      <c r="A2" s="24" t="s">
        <v>37</v>
      </c>
      <c r="B2" s="5" t="s">
        <v>130</v>
      </c>
      <c r="C2" s="5" t="s">
        <v>131</v>
      </c>
      <c r="D2" s="5" t="s">
        <v>15</v>
      </c>
      <c r="E2" s="5" t="s">
        <v>4</v>
      </c>
      <c r="F2" s="26" t="s">
        <v>134</v>
      </c>
      <c r="G2" s="26" t="s">
        <v>2</v>
      </c>
    </row>
    <row r="3" spans="1:7" ht="27.75" customHeight="1" x14ac:dyDescent="0.35">
      <c r="A3" s="4"/>
      <c r="B3" s="4"/>
      <c r="C3" s="4"/>
      <c r="D3" s="4"/>
      <c r="E3" s="4"/>
      <c r="F3" s="27">
        <f>_xlfn.IFS(B3="Web of Science'a göre h-indeksi en az 5 olmak", 5, B3= "Yurtdışındaki bir üniversitede doktora sonrası araştırmacı olarak görev almak", 5, TRUE,0)</f>
        <v>0</v>
      </c>
      <c r="G3" s="28">
        <f>F3</f>
        <v>0</v>
      </c>
    </row>
    <row r="4" spans="1:7" x14ac:dyDescent="0.35">
      <c r="A4" s="4"/>
      <c r="B4" s="4"/>
      <c r="C4" s="4"/>
      <c r="D4" s="4"/>
      <c r="E4" s="4"/>
      <c r="F4" s="27">
        <f t="shared" ref="F4:F67" si="0">_xlfn.IFS(B4="Web of Science'a göre h-indeksi en az 5 olmak", 5, B4= "Yurtdışındaki bir üniversitede doktora sonrası araştırmacı olarak görev almak", 5, TRUE,0)</f>
        <v>0</v>
      </c>
      <c r="G4" s="28">
        <f t="shared" ref="G4:G67" si="1">F4</f>
        <v>0</v>
      </c>
    </row>
    <row r="5" spans="1:7" x14ac:dyDescent="0.35">
      <c r="A5" s="4"/>
      <c r="B5" s="4"/>
      <c r="C5" s="4"/>
      <c r="D5" s="4"/>
      <c r="E5" s="4"/>
      <c r="F5" s="27">
        <f t="shared" si="0"/>
        <v>0</v>
      </c>
      <c r="G5" s="28">
        <f t="shared" si="1"/>
        <v>0</v>
      </c>
    </row>
    <row r="6" spans="1:7" x14ac:dyDescent="0.35">
      <c r="A6" s="4"/>
      <c r="B6" s="4"/>
      <c r="C6" s="4"/>
      <c r="D6" s="4"/>
      <c r="E6" s="4"/>
      <c r="F6" s="27">
        <f t="shared" si="0"/>
        <v>0</v>
      </c>
      <c r="G6" s="28">
        <f t="shared" si="1"/>
        <v>0</v>
      </c>
    </row>
    <row r="7" spans="1:7" x14ac:dyDescent="0.35">
      <c r="A7" s="4"/>
      <c r="B7" s="4"/>
      <c r="C7" s="4"/>
      <c r="D7" s="4"/>
      <c r="E7" s="4"/>
      <c r="F7" s="27">
        <f t="shared" si="0"/>
        <v>0</v>
      </c>
      <c r="G7" s="28">
        <f t="shared" si="1"/>
        <v>0</v>
      </c>
    </row>
    <row r="8" spans="1:7" x14ac:dyDescent="0.35">
      <c r="A8" s="4"/>
      <c r="B8" s="4"/>
      <c r="C8" s="4"/>
      <c r="D8" s="4"/>
      <c r="E8" s="4"/>
      <c r="F8" s="27">
        <f t="shared" si="0"/>
        <v>0</v>
      </c>
      <c r="G8" s="28">
        <f t="shared" si="1"/>
        <v>0</v>
      </c>
    </row>
    <row r="9" spans="1:7" x14ac:dyDescent="0.35">
      <c r="A9" s="4"/>
      <c r="B9" s="4"/>
      <c r="C9" s="4"/>
      <c r="D9" s="4"/>
      <c r="E9" s="4"/>
      <c r="F9" s="27">
        <f t="shared" si="0"/>
        <v>0</v>
      </c>
      <c r="G9" s="28">
        <f t="shared" si="1"/>
        <v>0</v>
      </c>
    </row>
    <row r="10" spans="1:7" x14ac:dyDescent="0.35">
      <c r="A10" s="4"/>
      <c r="B10" s="4"/>
      <c r="C10" s="4"/>
      <c r="D10" s="4"/>
      <c r="E10" s="4"/>
      <c r="F10" s="27">
        <f t="shared" si="0"/>
        <v>0</v>
      </c>
      <c r="G10" s="28">
        <f t="shared" si="1"/>
        <v>0</v>
      </c>
    </row>
    <row r="11" spans="1:7" x14ac:dyDescent="0.35">
      <c r="A11" s="4"/>
      <c r="B11" s="4"/>
      <c r="C11" s="4"/>
      <c r="D11" s="4"/>
      <c r="E11" s="4"/>
      <c r="F11" s="27">
        <f t="shared" si="0"/>
        <v>0</v>
      </c>
      <c r="G11" s="28">
        <f t="shared" si="1"/>
        <v>0</v>
      </c>
    </row>
    <row r="12" spans="1:7" x14ac:dyDescent="0.35">
      <c r="A12" s="4"/>
      <c r="B12" s="4"/>
      <c r="C12" s="4"/>
      <c r="D12" s="4"/>
      <c r="E12" s="4"/>
      <c r="F12" s="27">
        <f t="shared" si="0"/>
        <v>0</v>
      </c>
      <c r="G12" s="28">
        <f t="shared" si="1"/>
        <v>0</v>
      </c>
    </row>
    <row r="13" spans="1:7" x14ac:dyDescent="0.35">
      <c r="A13" s="4"/>
      <c r="B13" s="4"/>
      <c r="C13" s="4"/>
      <c r="D13" s="4"/>
      <c r="E13" s="4"/>
      <c r="F13" s="27">
        <f t="shared" si="0"/>
        <v>0</v>
      </c>
      <c r="G13" s="28">
        <f t="shared" si="1"/>
        <v>0</v>
      </c>
    </row>
    <row r="14" spans="1:7" x14ac:dyDescent="0.35">
      <c r="A14" s="4"/>
      <c r="B14" s="4"/>
      <c r="C14" s="4"/>
      <c r="D14" s="4"/>
      <c r="E14" s="4"/>
      <c r="F14" s="27">
        <f t="shared" si="0"/>
        <v>0</v>
      </c>
      <c r="G14" s="28">
        <f t="shared" si="1"/>
        <v>0</v>
      </c>
    </row>
    <row r="15" spans="1:7" x14ac:dyDescent="0.35">
      <c r="A15" s="4"/>
      <c r="B15" s="4"/>
      <c r="C15" s="4"/>
      <c r="D15" s="4"/>
      <c r="E15" s="4"/>
      <c r="F15" s="27">
        <f t="shared" si="0"/>
        <v>0</v>
      </c>
      <c r="G15" s="28">
        <f t="shared" si="1"/>
        <v>0</v>
      </c>
    </row>
    <row r="16" spans="1:7" x14ac:dyDescent="0.35">
      <c r="A16" s="4"/>
      <c r="B16" s="4"/>
      <c r="C16" s="4"/>
      <c r="D16" s="4"/>
      <c r="E16" s="4"/>
      <c r="F16" s="27">
        <f t="shared" si="0"/>
        <v>0</v>
      </c>
      <c r="G16" s="28">
        <f t="shared" si="1"/>
        <v>0</v>
      </c>
    </row>
    <row r="17" spans="1:7" x14ac:dyDescent="0.35">
      <c r="A17" s="4"/>
      <c r="B17" s="4"/>
      <c r="C17" s="4"/>
      <c r="D17" s="4"/>
      <c r="E17" s="4"/>
      <c r="F17" s="27">
        <f t="shared" si="0"/>
        <v>0</v>
      </c>
      <c r="G17" s="28">
        <f t="shared" si="1"/>
        <v>0</v>
      </c>
    </row>
    <row r="18" spans="1:7" x14ac:dyDescent="0.35">
      <c r="A18" s="4"/>
      <c r="B18" s="4"/>
      <c r="C18" s="4"/>
      <c r="D18" s="4"/>
      <c r="E18" s="4"/>
      <c r="F18" s="27">
        <f t="shared" si="0"/>
        <v>0</v>
      </c>
      <c r="G18" s="28">
        <f t="shared" si="1"/>
        <v>0</v>
      </c>
    </row>
    <row r="19" spans="1:7" x14ac:dyDescent="0.35">
      <c r="A19" s="4"/>
      <c r="B19" s="4"/>
      <c r="C19" s="4"/>
      <c r="D19" s="4"/>
      <c r="E19" s="4"/>
      <c r="F19" s="27">
        <f t="shared" si="0"/>
        <v>0</v>
      </c>
      <c r="G19" s="28">
        <f t="shared" si="1"/>
        <v>0</v>
      </c>
    </row>
    <row r="20" spans="1:7" x14ac:dyDescent="0.35">
      <c r="A20" s="4"/>
      <c r="B20" s="4"/>
      <c r="C20" s="4"/>
      <c r="D20" s="4"/>
      <c r="E20" s="4"/>
      <c r="F20" s="27">
        <f t="shared" si="0"/>
        <v>0</v>
      </c>
      <c r="G20" s="28">
        <f t="shared" si="1"/>
        <v>0</v>
      </c>
    </row>
    <row r="21" spans="1:7" x14ac:dyDescent="0.35">
      <c r="A21" s="4"/>
      <c r="B21" s="4"/>
      <c r="C21" s="4"/>
      <c r="D21" s="4"/>
      <c r="E21" s="4"/>
      <c r="F21" s="27">
        <f t="shared" si="0"/>
        <v>0</v>
      </c>
      <c r="G21" s="28">
        <f t="shared" si="1"/>
        <v>0</v>
      </c>
    </row>
    <row r="22" spans="1:7" x14ac:dyDescent="0.35">
      <c r="A22" s="4"/>
      <c r="B22" s="4"/>
      <c r="C22" s="4"/>
      <c r="D22" s="4"/>
      <c r="E22" s="4"/>
      <c r="F22" s="27">
        <f t="shared" si="0"/>
        <v>0</v>
      </c>
      <c r="G22" s="28">
        <f t="shared" si="1"/>
        <v>0</v>
      </c>
    </row>
    <row r="23" spans="1:7" x14ac:dyDescent="0.35">
      <c r="A23" s="4"/>
      <c r="B23" s="4"/>
      <c r="C23" s="4"/>
      <c r="D23" s="4"/>
      <c r="E23" s="4"/>
      <c r="F23" s="27">
        <f t="shared" si="0"/>
        <v>0</v>
      </c>
      <c r="G23" s="28">
        <f t="shared" si="1"/>
        <v>0</v>
      </c>
    </row>
    <row r="24" spans="1:7" x14ac:dyDescent="0.35">
      <c r="A24" s="4"/>
      <c r="B24" s="4"/>
      <c r="C24" s="4"/>
      <c r="D24" s="4"/>
      <c r="E24" s="4"/>
      <c r="F24" s="27">
        <f t="shared" si="0"/>
        <v>0</v>
      </c>
      <c r="G24" s="28">
        <f t="shared" si="1"/>
        <v>0</v>
      </c>
    </row>
    <row r="25" spans="1:7" x14ac:dyDescent="0.35">
      <c r="A25" s="4"/>
      <c r="B25" s="4"/>
      <c r="C25" s="4"/>
      <c r="D25" s="4"/>
      <c r="E25" s="4"/>
      <c r="F25" s="27">
        <f t="shared" si="0"/>
        <v>0</v>
      </c>
      <c r="G25" s="28">
        <f t="shared" si="1"/>
        <v>0</v>
      </c>
    </row>
    <row r="26" spans="1:7" x14ac:dyDescent="0.35">
      <c r="A26" s="4"/>
      <c r="B26" s="4"/>
      <c r="C26" s="4"/>
      <c r="D26" s="4"/>
      <c r="E26" s="4"/>
      <c r="F26" s="27">
        <f t="shared" si="0"/>
        <v>0</v>
      </c>
      <c r="G26" s="28">
        <f t="shared" si="1"/>
        <v>0</v>
      </c>
    </row>
    <row r="27" spans="1:7" x14ac:dyDescent="0.35">
      <c r="A27" s="4"/>
      <c r="B27" s="4"/>
      <c r="C27" s="4"/>
      <c r="D27" s="4"/>
      <c r="E27" s="4"/>
      <c r="F27" s="27">
        <f t="shared" si="0"/>
        <v>0</v>
      </c>
      <c r="G27" s="28">
        <f t="shared" si="1"/>
        <v>0</v>
      </c>
    </row>
    <row r="28" spans="1:7" x14ac:dyDescent="0.35">
      <c r="A28" s="4"/>
      <c r="B28" s="4"/>
      <c r="C28" s="4"/>
      <c r="D28" s="4"/>
      <c r="E28" s="4"/>
      <c r="F28" s="27">
        <f t="shared" si="0"/>
        <v>0</v>
      </c>
      <c r="G28" s="28">
        <f t="shared" si="1"/>
        <v>0</v>
      </c>
    </row>
    <row r="29" spans="1:7" x14ac:dyDescent="0.35">
      <c r="A29" s="4"/>
      <c r="B29" s="4"/>
      <c r="C29" s="4"/>
      <c r="D29" s="4"/>
      <c r="E29" s="4"/>
      <c r="F29" s="27">
        <f t="shared" si="0"/>
        <v>0</v>
      </c>
      <c r="G29" s="28">
        <f t="shared" si="1"/>
        <v>0</v>
      </c>
    </row>
    <row r="30" spans="1:7" x14ac:dyDescent="0.35">
      <c r="A30" s="4"/>
      <c r="B30" s="4"/>
      <c r="C30" s="4"/>
      <c r="D30" s="4"/>
      <c r="E30" s="4"/>
      <c r="F30" s="27">
        <f t="shared" si="0"/>
        <v>0</v>
      </c>
      <c r="G30" s="28">
        <f t="shared" si="1"/>
        <v>0</v>
      </c>
    </row>
    <row r="31" spans="1:7" x14ac:dyDescent="0.35">
      <c r="A31" s="4"/>
      <c r="B31" s="4"/>
      <c r="C31" s="4"/>
      <c r="D31" s="4"/>
      <c r="E31" s="4"/>
      <c r="F31" s="27">
        <f t="shared" si="0"/>
        <v>0</v>
      </c>
      <c r="G31" s="28">
        <f t="shared" si="1"/>
        <v>0</v>
      </c>
    </row>
    <row r="32" spans="1:7" x14ac:dyDescent="0.35">
      <c r="A32" s="4"/>
      <c r="B32" s="4"/>
      <c r="C32" s="4"/>
      <c r="D32" s="4"/>
      <c r="E32" s="4"/>
      <c r="F32" s="27">
        <f t="shared" si="0"/>
        <v>0</v>
      </c>
      <c r="G32" s="28">
        <f t="shared" si="1"/>
        <v>0</v>
      </c>
    </row>
    <row r="33" spans="1:7" x14ac:dyDescent="0.35">
      <c r="A33" s="4"/>
      <c r="B33" s="4"/>
      <c r="C33" s="4"/>
      <c r="D33" s="4"/>
      <c r="E33" s="4"/>
      <c r="F33" s="27">
        <f t="shared" si="0"/>
        <v>0</v>
      </c>
      <c r="G33" s="28">
        <f t="shared" si="1"/>
        <v>0</v>
      </c>
    </row>
    <row r="34" spans="1:7" x14ac:dyDescent="0.35">
      <c r="A34" s="4"/>
      <c r="B34" s="4"/>
      <c r="C34" s="4"/>
      <c r="D34" s="4"/>
      <c r="E34" s="4"/>
      <c r="F34" s="27">
        <f t="shared" si="0"/>
        <v>0</v>
      </c>
      <c r="G34" s="28">
        <f t="shared" si="1"/>
        <v>0</v>
      </c>
    </row>
    <row r="35" spans="1:7" x14ac:dyDescent="0.35">
      <c r="A35" s="4"/>
      <c r="B35" s="4"/>
      <c r="C35" s="4"/>
      <c r="D35" s="4"/>
      <c r="E35" s="4"/>
      <c r="F35" s="27">
        <f t="shared" si="0"/>
        <v>0</v>
      </c>
      <c r="G35" s="28">
        <f t="shared" si="1"/>
        <v>0</v>
      </c>
    </row>
    <row r="36" spans="1:7" x14ac:dyDescent="0.35">
      <c r="A36" s="4"/>
      <c r="B36" s="4"/>
      <c r="C36" s="4"/>
      <c r="D36" s="4"/>
      <c r="E36" s="4"/>
      <c r="F36" s="27">
        <f t="shared" si="0"/>
        <v>0</v>
      </c>
      <c r="G36" s="28">
        <f t="shared" si="1"/>
        <v>0</v>
      </c>
    </row>
    <row r="37" spans="1:7" x14ac:dyDescent="0.35">
      <c r="A37" s="4"/>
      <c r="B37" s="4"/>
      <c r="C37" s="4"/>
      <c r="D37" s="4"/>
      <c r="E37" s="4"/>
      <c r="F37" s="27">
        <f t="shared" si="0"/>
        <v>0</v>
      </c>
      <c r="G37" s="28">
        <f t="shared" si="1"/>
        <v>0</v>
      </c>
    </row>
    <row r="38" spans="1:7" x14ac:dyDescent="0.35">
      <c r="A38" s="4"/>
      <c r="B38" s="4"/>
      <c r="C38" s="4"/>
      <c r="D38" s="4"/>
      <c r="E38" s="4"/>
      <c r="F38" s="27">
        <f t="shared" si="0"/>
        <v>0</v>
      </c>
      <c r="G38" s="28">
        <f t="shared" si="1"/>
        <v>0</v>
      </c>
    </row>
    <row r="39" spans="1:7" x14ac:dyDescent="0.35">
      <c r="A39" s="4"/>
      <c r="B39" s="4"/>
      <c r="C39" s="4"/>
      <c r="D39" s="4"/>
      <c r="E39" s="4"/>
      <c r="F39" s="27">
        <f t="shared" si="0"/>
        <v>0</v>
      </c>
      <c r="G39" s="28">
        <f t="shared" si="1"/>
        <v>0</v>
      </c>
    </row>
    <row r="40" spans="1:7" x14ac:dyDescent="0.35">
      <c r="A40" s="4"/>
      <c r="B40" s="4"/>
      <c r="C40" s="4"/>
      <c r="D40" s="4"/>
      <c r="E40" s="4"/>
      <c r="F40" s="27">
        <f t="shared" si="0"/>
        <v>0</v>
      </c>
      <c r="G40" s="28">
        <f t="shared" si="1"/>
        <v>0</v>
      </c>
    </row>
    <row r="41" spans="1:7" x14ac:dyDescent="0.35">
      <c r="A41" s="4"/>
      <c r="B41" s="4"/>
      <c r="C41" s="4"/>
      <c r="D41" s="4"/>
      <c r="E41" s="4"/>
      <c r="F41" s="27">
        <f t="shared" si="0"/>
        <v>0</v>
      </c>
      <c r="G41" s="28">
        <f t="shared" si="1"/>
        <v>0</v>
      </c>
    </row>
    <row r="42" spans="1:7" x14ac:dyDescent="0.35">
      <c r="A42" s="4"/>
      <c r="B42" s="4"/>
      <c r="C42" s="4"/>
      <c r="D42" s="4"/>
      <c r="E42" s="4"/>
      <c r="F42" s="27">
        <f t="shared" si="0"/>
        <v>0</v>
      </c>
      <c r="G42" s="28">
        <f t="shared" si="1"/>
        <v>0</v>
      </c>
    </row>
    <row r="43" spans="1:7" x14ac:dyDescent="0.35">
      <c r="A43" s="4"/>
      <c r="B43" s="4"/>
      <c r="C43" s="4"/>
      <c r="D43" s="4"/>
      <c r="E43" s="4"/>
      <c r="F43" s="27">
        <f t="shared" si="0"/>
        <v>0</v>
      </c>
      <c r="G43" s="28">
        <f t="shared" si="1"/>
        <v>0</v>
      </c>
    </row>
    <row r="44" spans="1:7" x14ac:dyDescent="0.35">
      <c r="A44" s="4"/>
      <c r="B44" s="4"/>
      <c r="C44" s="4"/>
      <c r="D44" s="4"/>
      <c r="E44" s="4"/>
      <c r="F44" s="27">
        <f t="shared" si="0"/>
        <v>0</v>
      </c>
      <c r="G44" s="28">
        <f t="shared" si="1"/>
        <v>0</v>
      </c>
    </row>
    <row r="45" spans="1:7" x14ac:dyDescent="0.35">
      <c r="A45" s="4"/>
      <c r="B45" s="4"/>
      <c r="C45" s="4"/>
      <c r="D45" s="4"/>
      <c r="E45" s="4"/>
      <c r="F45" s="27">
        <f t="shared" si="0"/>
        <v>0</v>
      </c>
      <c r="G45" s="28">
        <f t="shared" si="1"/>
        <v>0</v>
      </c>
    </row>
    <row r="46" spans="1:7" x14ac:dyDescent="0.35">
      <c r="A46" s="4"/>
      <c r="B46" s="4"/>
      <c r="C46" s="4"/>
      <c r="D46" s="4"/>
      <c r="E46" s="4"/>
      <c r="F46" s="27">
        <f t="shared" si="0"/>
        <v>0</v>
      </c>
      <c r="G46" s="28">
        <f t="shared" si="1"/>
        <v>0</v>
      </c>
    </row>
    <row r="47" spans="1:7" x14ac:dyDescent="0.35">
      <c r="A47" s="4"/>
      <c r="B47" s="4"/>
      <c r="C47" s="4"/>
      <c r="D47" s="4"/>
      <c r="E47" s="4"/>
      <c r="F47" s="27">
        <f t="shared" si="0"/>
        <v>0</v>
      </c>
      <c r="G47" s="28">
        <f t="shared" si="1"/>
        <v>0</v>
      </c>
    </row>
    <row r="48" spans="1:7" x14ac:dyDescent="0.35">
      <c r="A48" s="4"/>
      <c r="B48" s="4"/>
      <c r="C48" s="4"/>
      <c r="D48" s="4"/>
      <c r="E48" s="4"/>
      <c r="F48" s="27">
        <f t="shared" si="0"/>
        <v>0</v>
      </c>
      <c r="G48" s="28">
        <f t="shared" si="1"/>
        <v>0</v>
      </c>
    </row>
    <row r="49" spans="1:7" x14ac:dyDescent="0.35">
      <c r="A49" s="4"/>
      <c r="B49" s="4"/>
      <c r="C49" s="4"/>
      <c r="D49" s="4"/>
      <c r="E49" s="4"/>
      <c r="F49" s="27">
        <f t="shared" si="0"/>
        <v>0</v>
      </c>
      <c r="G49" s="28">
        <f t="shared" si="1"/>
        <v>0</v>
      </c>
    </row>
    <row r="50" spans="1:7" x14ac:dyDescent="0.35">
      <c r="A50" s="4"/>
      <c r="B50" s="4"/>
      <c r="C50" s="4"/>
      <c r="D50" s="4"/>
      <c r="E50" s="4"/>
      <c r="F50" s="27">
        <f t="shared" si="0"/>
        <v>0</v>
      </c>
      <c r="G50" s="28">
        <f t="shared" si="1"/>
        <v>0</v>
      </c>
    </row>
    <row r="51" spans="1:7" x14ac:dyDescent="0.35">
      <c r="A51" s="4"/>
      <c r="B51" s="4"/>
      <c r="C51" s="4"/>
      <c r="D51" s="4"/>
      <c r="E51" s="4"/>
      <c r="F51" s="27">
        <f t="shared" si="0"/>
        <v>0</v>
      </c>
      <c r="G51" s="28">
        <f t="shared" si="1"/>
        <v>0</v>
      </c>
    </row>
    <row r="52" spans="1:7" x14ac:dyDescent="0.35">
      <c r="A52" s="4"/>
      <c r="B52" s="4"/>
      <c r="C52" s="4"/>
      <c r="D52" s="4"/>
      <c r="E52" s="4"/>
      <c r="F52" s="27">
        <f t="shared" si="0"/>
        <v>0</v>
      </c>
      <c r="G52" s="28">
        <f t="shared" si="1"/>
        <v>0</v>
      </c>
    </row>
    <row r="53" spans="1:7" x14ac:dyDescent="0.35">
      <c r="A53" s="4"/>
      <c r="B53" s="4"/>
      <c r="C53" s="4"/>
      <c r="D53" s="4"/>
      <c r="E53" s="4"/>
      <c r="F53" s="27">
        <f t="shared" si="0"/>
        <v>0</v>
      </c>
      <c r="G53" s="28">
        <f t="shared" si="1"/>
        <v>0</v>
      </c>
    </row>
    <row r="54" spans="1:7" x14ac:dyDescent="0.35">
      <c r="A54" s="4"/>
      <c r="B54" s="4"/>
      <c r="C54" s="4"/>
      <c r="D54" s="4"/>
      <c r="E54" s="4"/>
      <c r="F54" s="27">
        <f t="shared" si="0"/>
        <v>0</v>
      </c>
      <c r="G54" s="28">
        <f t="shared" si="1"/>
        <v>0</v>
      </c>
    </row>
    <row r="55" spans="1:7" x14ac:dyDescent="0.35">
      <c r="A55" s="4"/>
      <c r="B55" s="4"/>
      <c r="C55" s="4"/>
      <c r="D55" s="4"/>
      <c r="E55" s="4"/>
      <c r="F55" s="27">
        <f t="shared" si="0"/>
        <v>0</v>
      </c>
      <c r="G55" s="28">
        <f t="shared" si="1"/>
        <v>0</v>
      </c>
    </row>
    <row r="56" spans="1:7" x14ac:dyDescent="0.35">
      <c r="A56" s="4"/>
      <c r="B56" s="4"/>
      <c r="C56" s="4"/>
      <c r="D56" s="4"/>
      <c r="E56" s="4"/>
      <c r="F56" s="27">
        <f t="shared" si="0"/>
        <v>0</v>
      </c>
      <c r="G56" s="28">
        <f t="shared" si="1"/>
        <v>0</v>
      </c>
    </row>
    <row r="57" spans="1:7" x14ac:dyDescent="0.35">
      <c r="A57" s="4"/>
      <c r="B57" s="4"/>
      <c r="C57" s="4"/>
      <c r="D57" s="4"/>
      <c r="E57" s="4"/>
      <c r="F57" s="27">
        <f t="shared" si="0"/>
        <v>0</v>
      </c>
      <c r="G57" s="28">
        <f t="shared" si="1"/>
        <v>0</v>
      </c>
    </row>
    <row r="58" spans="1:7" x14ac:dyDescent="0.35">
      <c r="A58" s="4"/>
      <c r="B58" s="4"/>
      <c r="C58" s="4"/>
      <c r="D58" s="4"/>
      <c r="E58" s="4"/>
      <c r="F58" s="27">
        <f t="shared" si="0"/>
        <v>0</v>
      </c>
      <c r="G58" s="28">
        <f t="shared" si="1"/>
        <v>0</v>
      </c>
    </row>
    <row r="59" spans="1:7" x14ac:dyDescent="0.35">
      <c r="A59" s="4"/>
      <c r="B59" s="4"/>
      <c r="C59" s="4"/>
      <c r="D59" s="4"/>
      <c r="E59" s="4"/>
      <c r="F59" s="27">
        <f t="shared" si="0"/>
        <v>0</v>
      </c>
      <c r="G59" s="28">
        <f t="shared" si="1"/>
        <v>0</v>
      </c>
    </row>
    <row r="60" spans="1:7" x14ac:dyDescent="0.35">
      <c r="A60" s="4"/>
      <c r="B60" s="4"/>
      <c r="C60" s="4"/>
      <c r="D60" s="4"/>
      <c r="E60" s="4"/>
      <c r="F60" s="27">
        <f t="shared" si="0"/>
        <v>0</v>
      </c>
      <c r="G60" s="28">
        <f t="shared" si="1"/>
        <v>0</v>
      </c>
    </row>
    <row r="61" spans="1:7" x14ac:dyDescent="0.35">
      <c r="A61" s="4"/>
      <c r="B61" s="4"/>
      <c r="C61" s="4"/>
      <c r="D61" s="4"/>
      <c r="E61" s="4"/>
      <c r="F61" s="27">
        <f t="shared" si="0"/>
        <v>0</v>
      </c>
      <c r="G61" s="28">
        <f t="shared" si="1"/>
        <v>0</v>
      </c>
    </row>
    <row r="62" spans="1:7" x14ac:dyDescent="0.35">
      <c r="A62" s="4"/>
      <c r="B62" s="4"/>
      <c r="C62" s="4"/>
      <c r="D62" s="4"/>
      <c r="E62" s="4"/>
      <c r="F62" s="27">
        <f t="shared" si="0"/>
        <v>0</v>
      </c>
      <c r="G62" s="28">
        <f t="shared" si="1"/>
        <v>0</v>
      </c>
    </row>
    <row r="63" spans="1:7" x14ac:dyDescent="0.35">
      <c r="A63" s="4"/>
      <c r="B63" s="4"/>
      <c r="C63" s="4"/>
      <c r="D63" s="4"/>
      <c r="E63" s="4"/>
      <c r="F63" s="27">
        <f t="shared" si="0"/>
        <v>0</v>
      </c>
      <c r="G63" s="28">
        <f t="shared" si="1"/>
        <v>0</v>
      </c>
    </row>
    <row r="64" spans="1:7" x14ac:dyDescent="0.35">
      <c r="A64" s="4"/>
      <c r="B64" s="4"/>
      <c r="C64" s="4"/>
      <c r="D64" s="4"/>
      <c r="E64" s="4"/>
      <c r="F64" s="27">
        <f t="shared" si="0"/>
        <v>0</v>
      </c>
      <c r="G64" s="28">
        <f t="shared" si="1"/>
        <v>0</v>
      </c>
    </row>
    <row r="65" spans="1:7" x14ac:dyDescent="0.35">
      <c r="A65" s="4"/>
      <c r="B65" s="4"/>
      <c r="C65" s="4"/>
      <c r="D65" s="4"/>
      <c r="E65" s="4"/>
      <c r="F65" s="27">
        <f t="shared" si="0"/>
        <v>0</v>
      </c>
      <c r="G65" s="28">
        <f t="shared" si="1"/>
        <v>0</v>
      </c>
    </row>
    <row r="66" spans="1:7" x14ac:dyDescent="0.35">
      <c r="A66" s="4"/>
      <c r="B66" s="4"/>
      <c r="C66" s="4"/>
      <c r="D66" s="4"/>
      <c r="E66" s="4"/>
      <c r="F66" s="27">
        <f t="shared" si="0"/>
        <v>0</v>
      </c>
      <c r="G66" s="28">
        <f t="shared" si="1"/>
        <v>0</v>
      </c>
    </row>
    <row r="67" spans="1:7" x14ac:dyDescent="0.35">
      <c r="A67" s="4"/>
      <c r="B67" s="4"/>
      <c r="C67" s="4"/>
      <c r="D67" s="4"/>
      <c r="E67" s="4"/>
      <c r="F67" s="27">
        <f t="shared" si="0"/>
        <v>0</v>
      </c>
      <c r="G67" s="28">
        <f t="shared" si="1"/>
        <v>0</v>
      </c>
    </row>
    <row r="68" spans="1:7" x14ac:dyDescent="0.35">
      <c r="A68" s="4"/>
      <c r="B68" s="4"/>
      <c r="C68" s="4"/>
      <c r="D68" s="4"/>
      <c r="E68" s="4"/>
      <c r="F68" s="27">
        <f t="shared" ref="F68:F131" si="2">_xlfn.IFS(B68="Web of Science'a göre h-indeksi en az 5 olmak", 5, B68= "Yurtdışındaki bir üniversitede doktora sonrası araştırmacı olarak görev almak", 5, TRUE,0)</f>
        <v>0</v>
      </c>
      <c r="G68" s="28">
        <f t="shared" ref="G68:G131" si="3">F68</f>
        <v>0</v>
      </c>
    </row>
    <row r="69" spans="1:7" x14ac:dyDescent="0.35">
      <c r="A69" s="4"/>
      <c r="B69" s="4"/>
      <c r="C69" s="4"/>
      <c r="D69" s="4"/>
      <c r="E69" s="4"/>
      <c r="F69" s="27">
        <f t="shared" si="2"/>
        <v>0</v>
      </c>
      <c r="G69" s="28">
        <f t="shared" si="3"/>
        <v>0</v>
      </c>
    </row>
    <row r="70" spans="1:7" x14ac:dyDescent="0.35">
      <c r="A70" s="4"/>
      <c r="B70" s="4"/>
      <c r="C70" s="4"/>
      <c r="D70" s="4"/>
      <c r="E70" s="4"/>
      <c r="F70" s="27">
        <f t="shared" si="2"/>
        <v>0</v>
      </c>
      <c r="G70" s="28">
        <f t="shared" si="3"/>
        <v>0</v>
      </c>
    </row>
    <row r="71" spans="1:7" x14ac:dyDescent="0.35">
      <c r="A71" s="4"/>
      <c r="B71" s="4"/>
      <c r="C71" s="4"/>
      <c r="D71" s="4"/>
      <c r="E71" s="4"/>
      <c r="F71" s="27">
        <f t="shared" si="2"/>
        <v>0</v>
      </c>
      <c r="G71" s="28">
        <f t="shared" si="3"/>
        <v>0</v>
      </c>
    </row>
    <row r="72" spans="1:7" x14ac:dyDescent="0.35">
      <c r="A72" s="4"/>
      <c r="B72" s="4"/>
      <c r="C72" s="4"/>
      <c r="D72" s="4"/>
      <c r="E72" s="4"/>
      <c r="F72" s="27">
        <f t="shared" si="2"/>
        <v>0</v>
      </c>
      <c r="G72" s="28">
        <f t="shared" si="3"/>
        <v>0</v>
      </c>
    </row>
    <row r="73" spans="1:7" x14ac:dyDescent="0.35">
      <c r="A73" s="4"/>
      <c r="B73" s="4"/>
      <c r="C73" s="4"/>
      <c r="D73" s="4"/>
      <c r="E73" s="4"/>
      <c r="F73" s="27">
        <f t="shared" si="2"/>
        <v>0</v>
      </c>
      <c r="G73" s="28">
        <f t="shared" si="3"/>
        <v>0</v>
      </c>
    </row>
    <row r="74" spans="1:7" x14ac:dyDescent="0.35">
      <c r="A74" s="4"/>
      <c r="B74" s="4"/>
      <c r="C74" s="4"/>
      <c r="D74" s="4"/>
      <c r="E74" s="4"/>
      <c r="F74" s="27">
        <f t="shared" si="2"/>
        <v>0</v>
      </c>
      <c r="G74" s="28">
        <f t="shared" si="3"/>
        <v>0</v>
      </c>
    </row>
    <row r="75" spans="1:7" x14ac:dyDescent="0.35">
      <c r="A75" s="4"/>
      <c r="B75" s="4"/>
      <c r="C75" s="4"/>
      <c r="D75" s="4"/>
      <c r="E75" s="4"/>
      <c r="F75" s="27">
        <f t="shared" si="2"/>
        <v>0</v>
      </c>
      <c r="G75" s="28">
        <f t="shared" si="3"/>
        <v>0</v>
      </c>
    </row>
    <row r="76" spans="1:7" x14ac:dyDescent="0.35">
      <c r="A76" s="4"/>
      <c r="B76" s="4"/>
      <c r="C76" s="4"/>
      <c r="D76" s="4"/>
      <c r="E76" s="4"/>
      <c r="F76" s="27">
        <f t="shared" si="2"/>
        <v>0</v>
      </c>
      <c r="G76" s="28">
        <f t="shared" si="3"/>
        <v>0</v>
      </c>
    </row>
    <row r="77" spans="1:7" x14ac:dyDescent="0.35">
      <c r="A77" s="4"/>
      <c r="B77" s="4"/>
      <c r="C77" s="4"/>
      <c r="D77" s="4"/>
      <c r="E77" s="4"/>
      <c r="F77" s="27">
        <f t="shared" si="2"/>
        <v>0</v>
      </c>
      <c r="G77" s="28">
        <f t="shared" si="3"/>
        <v>0</v>
      </c>
    </row>
    <row r="78" spans="1:7" x14ac:dyDescent="0.35">
      <c r="A78" s="4"/>
      <c r="B78" s="4"/>
      <c r="C78" s="4"/>
      <c r="D78" s="4"/>
      <c r="E78" s="4"/>
      <c r="F78" s="27">
        <f t="shared" si="2"/>
        <v>0</v>
      </c>
      <c r="G78" s="28">
        <f t="shared" si="3"/>
        <v>0</v>
      </c>
    </row>
    <row r="79" spans="1:7" x14ac:dyDescent="0.35">
      <c r="A79" s="4"/>
      <c r="B79" s="4"/>
      <c r="C79" s="4"/>
      <c r="D79" s="4"/>
      <c r="E79" s="4"/>
      <c r="F79" s="27">
        <f t="shared" si="2"/>
        <v>0</v>
      </c>
      <c r="G79" s="28">
        <f t="shared" si="3"/>
        <v>0</v>
      </c>
    </row>
    <row r="80" spans="1:7" x14ac:dyDescent="0.35">
      <c r="A80" s="4"/>
      <c r="B80" s="4"/>
      <c r="C80" s="4"/>
      <c r="D80" s="4"/>
      <c r="E80" s="4"/>
      <c r="F80" s="27">
        <f t="shared" si="2"/>
        <v>0</v>
      </c>
      <c r="G80" s="28">
        <f t="shared" si="3"/>
        <v>0</v>
      </c>
    </row>
    <row r="81" spans="1:7" x14ac:dyDescent="0.35">
      <c r="A81" s="4"/>
      <c r="B81" s="4"/>
      <c r="C81" s="4"/>
      <c r="D81" s="4"/>
      <c r="E81" s="4"/>
      <c r="F81" s="27">
        <f t="shared" si="2"/>
        <v>0</v>
      </c>
      <c r="G81" s="28">
        <f t="shared" si="3"/>
        <v>0</v>
      </c>
    </row>
    <row r="82" spans="1:7" x14ac:dyDescent="0.35">
      <c r="A82" s="4"/>
      <c r="B82" s="4"/>
      <c r="C82" s="4"/>
      <c r="D82" s="4"/>
      <c r="E82" s="4"/>
      <c r="F82" s="27">
        <f t="shared" si="2"/>
        <v>0</v>
      </c>
      <c r="G82" s="28">
        <f t="shared" si="3"/>
        <v>0</v>
      </c>
    </row>
    <row r="83" spans="1:7" x14ac:dyDescent="0.35">
      <c r="A83" s="4"/>
      <c r="B83" s="4"/>
      <c r="C83" s="4"/>
      <c r="D83" s="4"/>
      <c r="E83" s="4"/>
      <c r="F83" s="27">
        <f t="shared" si="2"/>
        <v>0</v>
      </c>
      <c r="G83" s="28">
        <f t="shared" si="3"/>
        <v>0</v>
      </c>
    </row>
    <row r="84" spans="1:7" x14ac:dyDescent="0.35">
      <c r="A84" s="4"/>
      <c r="B84" s="4"/>
      <c r="C84" s="4"/>
      <c r="D84" s="4"/>
      <c r="E84" s="4"/>
      <c r="F84" s="27">
        <f t="shared" si="2"/>
        <v>0</v>
      </c>
      <c r="G84" s="28">
        <f t="shared" si="3"/>
        <v>0</v>
      </c>
    </row>
    <row r="85" spans="1:7" x14ac:dyDescent="0.35">
      <c r="A85" s="4"/>
      <c r="B85" s="4"/>
      <c r="C85" s="4"/>
      <c r="D85" s="4"/>
      <c r="E85" s="4"/>
      <c r="F85" s="27">
        <f t="shared" si="2"/>
        <v>0</v>
      </c>
      <c r="G85" s="28">
        <f t="shared" si="3"/>
        <v>0</v>
      </c>
    </row>
    <row r="86" spans="1:7" x14ac:dyDescent="0.35">
      <c r="A86" s="4"/>
      <c r="B86" s="4"/>
      <c r="C86" s="4"/>
      <c r="D86" s="4"/>
      <c r="E86" s="4"/>
      <c r="F86" s="27">
        <f t="shared" si="2"/>
        <v>0</v>
      </c>
      <c r="G86" s="28">
        <f t="shared" si="3"/>
        <v>0</v>
      </c>
    </row>
    <row r="87" spans="1:7" x14ac:dyDescent="0.35">
      <c r="A87" s="4"/>
      <c r="B87" s="4"/>
      <c r="C87" s="4"/>
      <c r="D87" s="4"/>
      <c r="E87" s="4"/>
      <c r="F87" s="27">
        <f t="shared" si="2"/>
        <v>0</v>
      </c>
      <c r="G87" s="28">
        <f t="shared" si="3"/>
        <v>0</v>
      </c>
    </row>
    <row r="88" spans="1:7" x14ac:dyDescent="0.35">
      <c r="A88" s="4"/>
      <c r="B88" s="4"/>
      <c r="C88" s="4"/>
      <c r="D88" s="4"/>
      <c r="E88" s="4"/>
      <c r="F88" s="27">
        <f t="shared" si="2"/>
        <v>0</v>
      </c>
      <c r="G88" s="28">
        <f t="shared" si="3"/>
        <v>0</v>
      </c>
    </row>
    <row r="89" spans="1:7" x14ac:dyDescent="0.35">
      <c r="A89" s="4"/>
      <c r="B89" s="4"/>
      <c r="C89" s="4"/>
      <c r="D89" s="4"/>
      <c r="E89" s="4"/>
      <c r="F89" s="27">
        <f t="shared" si="2"/>
        <v>0</v>
      </c>
      <c r="G89" s="28">
        <f t="shared" si="3"/>
        <v>0</v>
      </c>
    </row>
    <row r="90" spans="1:7" x14ac:dyDescent="0.35">
      <c r="A90" s="4"/>
      <c r="B90" s="4"/>
      <c r="C90" s="4"/>
      <c r="D90" s="4"/>
      <c r="E90" s="4"/>
      <c r="F90" s="27">
        <f t="shared" si="2"/>
        <v>0</v>
      </c>
      <c r="G90" s="28">
        <f t="shared" si="3"/>
        <v>0</v>
      </c>
    </row>
    <row r="91" spans="1:7" x14ac:dyDescent="0.35">
      <c r="A91" s="4"/>
      <c r="B91" s="4"/>
      <c r="C91" s="4"/>
      <c r="D91" s="4"/>
      <c r="E91" s="4"/>
      <c r="F91" s="27">
        <f t="shared" si="2"/>
        <v>0</v>
      </c>
      <c r="G91" s="28">
        <f t="shared" si="3"/>
        <v>0</v>
      </c>
    </row>
    <row r="92" spans="1:7" x14ac:dyDescent="0.35">
      <c r="A92" s="4"/>
      <c r="B92" s="4"/>
      <c r="C92" s="4"/>
      <c r="D92" s="4"/>
      <c r="E92" s="4"/>
      <c r="F92" s="27">
        <f t="shared" si="2"/>
        <v>0</v>
      </c>
      <c r="G92" s="28">
        <f t="shared" si="3"/>
        <v>0</v>
      </c>
    </row>
    <row r="93" spans="1:7" x14ac:dyDescent="0.35">
      <c r="A93" s="4"/>
      <c r="B93" s="4"/>
      <c r="C93" s="4"/>
      <c r="D93" s="4"/>
      <c r="E93" s="4"/>
      <c r="F93" s="27">
        <f t="shared" si="2"/>
        <v>0</v>
      </c>
      <c r="G93" s="28">
        <f t="shared" si="3"/>
        <v>0</v>
      </c>
    </row>
    <row r="94" spans="1:7" x14ac:dyDescent="0.35">
      <c r="A94" s="4"/>
      <c r="B94" s="4"/>
      <c r="C94" s="4"/>
      <c r="D94" s="4"/>
      <c r="E94" s="4"/>
      <c r="F94" s="27">
        <f t="shared" si="2"/>
        <v>0</v>
      </c>
      <c r="G94" s="28">
        <f t="shared" si="3"/>
        <v>0</v>
      </c>
    </row>
    <row r="95" spans="1:7" x14ac:dyDescent="0.35">
      <c r="A95" s="4"/>
      <c r="B95" s="4"/>
      <c r="C95" s="4"/>
      <c r="D95" s="4"/>
      <c r="E95" s="4"/>
      <c r="F95" s="27">
        <f t="shared" si="2"/>
        <v>0</v>
      </c>
      <c r="G95" s="28">
        <f t="shared" si="3"/>
        <v>0</v>
      </c>
    </row>
    <row r="96" spans="1:7" x14ac:dyDescent="0.35">
      <c r="A96" s="4"/>
      <c r="B96" s="4"/>
      <c r="C96" s="4"/>
      <c r="D96" s="4"/>
      <c r="E96" s="4"/>
      <c r="F96" s="27">
        <f t="shared" si="2"/>
        <v>0</v>
      </c>
      <c r="G96" s="28">
        <f t="shared" si="3"/>
        <v>0</v>
      </c>
    </row>
    <row r="97" spans="1:7" x14ac:dyDescent="0.35">
      <c r="A97" s="4"/>
      <c r="B97" s="4"/>
      <c r="C97" s="4"/>
      <c r="D97" s="4"/>
      <c r="E97" s="4"/>
      <c r="F97" s="27">
        <f t="shared" si="2"/>
        <v>0</v>
      </c>
      <c r="G97" s="28">
        <f t="shared" si="3"/>
        <v>0</v>
      </c>
    </row>
    <row r="98" spans="1:7" x14ac:dyDescent="0.35">
      <c r="A98" s="4"/>
      <c r="B98" s="4"/>
      <c r="C98" s="4"/>
      <c r="D98" s="4"/>
      <c r="E98" s="4"/>
      <c r="F98" s="27">
        <f t="shared" si="2"/>
        <v>0</v>
      </c>
      <c r="G98" s="28">
        <f t="shared" si="3"/>
        <v>0</v>
      </c>
    </row>
    <row r="99" spans="1:7" x14ac:dyDescent="0.35">
      <c r="A99" s="4"/>
      <c r="B99" s="4"/>
      <c r="C99" s="4"/>
      <c r="D99" s="4"/>
      <c r="E99" s="4"/>
      <c r="F99" s="27">
        <f t="shared" si="2"/>
        <v>0</v>
      </c>
      <c r="G99" s="28">
        <f t="shared" si="3"/>
        <v>0</v>
      </c>
    </row>
    <row r="100" spans="1:7" x14ac:dyDescent="0.35">
      <c r="A100" s="4"/>
      <c r="B100" s="4"/>
      <c r="C100" s="4"/>
      <c r="D100" s="4"/>
      <c r="E100" s="4"/>
      <c r="F100" s="27">
        <f t="shared" si="2"/>
        <v>0</v>
      </c>
      <c r="G100" s="28">
        <f t="shared" si="3"/>
        <v>0</v>
      </c>
    </row>
    <row r="101" spans="1:7" x14ac:dyDescent="0.35">
      <c r="A101" s="4"/>
      <c r="B101" s="4"/>
      <c r="C101" s="4"/>
      <c r="D101" s="4"/>
      <c r="E101" s="4"/>
      <c r="F101" s="27">
        <f t="shared" si="2"/>
        <v>0</v>
      </c>
      <c r="G101" s="28">
        <f t="shared" si="3"/>
        <v>0</v>
      </c>
    </row>
    <row r="102" spans="1:7" x14ac:dyDescent="0.35">
      <c r="A102" s="4"/>
      <c r="B102" s="4"/>
      <c r="C102" s="4"/>
      <c r="D102" s="4"/>
      <c r="E102" s="4"/>
      <c r="F102" s="27">
        <f t="shared" si="2"/>
        <v>0</v>
      </c>
      <c r="G102" s="28">
        <f t="shared" si="3"/>
        <v>0</v>
      </c>
    </row>
    <row r="103" spans="1:7" x14ac:dyDescent="0.35">
      <c r="A103" s="4"/>
      <c r="B103" s="4"/>
      <c r="C103" s="4"/>
      <c r="D103" s="4"/>
      <c r="E103" s="4"/>
      <c r="F103" s="27">
        <f t="shared" si="2"/>
        <v>0</v>
      </c>
      <c r="G103" s="28">
        <f t="shared" si="3"/>
        <v>0</v>
      </c>
    </row>
    <row r="104" spans="1:7" x14ac:dyDescent="0.35">
      <c r="A104" s="4"/>
      <c r="B104" s="4"/>
      <c r="C104" s="4"/>
      <c r="D104" s="4"/>
      <c r="E104" s="4"/>
      <c r="F104" s="27">
        <f t="shared" si="2"/>
        <v>0</v>
      </c>
      <c r="G104" s="28">
        <f t="shared" si="3"/>
        <v>0</v>
      </c>
    </row>
    <row r="105" spans="1:7" x14ac:dyDescent="0.35">
      <c r="A105" s="4"/>
      <c r="B105" s="4"/>
      <c r="C105" s="4"/>
      <c r="D105" s="4"/>
      <c r="E105" s="4"/>
      <c r="F105" s="27">
        <f t="shared" si="2"/>
        <v>0</v>
      </c>
      <c r="G105" s="28">
        <f t="shared" si="3"/>
        <v>0</v>
      </c>
    </row>
    <row r="106" spans="1:7" x14ac:dyDescent="0.35">
      <c r="A106" s="4"/>
      <c r="B106" s="4"/>
      <c r="C106" s="4"/>
      <c r="D106" s="4"/>
      <c r="E106" s="4"/>
      <c r="F106" s="27">
        <f t="shared" si="2"/>
        <v>0</v>
      </c>
      <c r="G106" s="28">
        <f t="shared" si="3"/>
        <v>0</v>
      </c>
    </row>
    <row r="107" spans="1:7" x14ac:dyDescent="0.35">
      <c r="A107" s="4"/>
      <c r="B107" s="4"/>
      <c r="C107" s="4"/>
      <c r="D107" s="4"/>
      <c r="E107" s="4"/>
      <c r="F107" s="27">
        <f t="shared" si="2"/>
        <v>0</v>
      </c>
      <c r="G107" s="28">
        <f t="shared" si="3"/>
        <v>0</v>
      </c>
    </row>
    <row r="108" spans="1:7" x14ac:dyDescent="0.35">
      <c r="A108" s="4"/>
      <c r="B108" s="4"/>
      <c r="C108" s="4"/>
      <c r="D108" s="4"/>
      <c r="E108" s="4"/>
      <c r="F108" s="27">
        <f t="shared" si="2"/>
        <v>0</v>
      </c>
      <c r="G108" s="28">
        <f t="shared" si="3"/>
        <v>0</v>
      </c>
    </row>
    <row r="109" spans="1:7" x14ac:dyDescent="0.35">
      <c r="A109" s="4"/>
      <c r="B109" s="4"/>
      <c r="C109" s="4"/>
      <c r="D109" s="4"/>
      <c r="E109" s="4"/>
      <c r="F109" s="27">
        <f t="shared" si="2"/>
        <v>0</v>
      </c>
      <c r="G109" s="28">
        <f t="shared" si="3"/>
        <v>0</v>
      </c>
    </row>
    <row r="110" spans="1:7" x14ac:dyDescent="0.35">
      <c r="A110" s="4"/>
      <c r="B110" s="4"/>
      <c r="C110" s="4"/>
      <c r="D110" s="4"/>
      <c r="E110" s="4"/>
      <c r="F110" s="27">
        <f t="shared" si="2"/>
        <v>0</v>
      </c>
      <c r="G110" s="28">
        <f t="shared" si="3"/>
        <v>0</v>
      </c>
    </row>
    <row r="111" spans="1:7" x14ac:dyDescent="0.35">
      <c r="A111" s="4"/>
      <c r="B111" s="4"/>
      <c r="C111" s="4"/>
      <c r="D111" s="4"/>
      <c r="E111" s="4"/>
      <c r="F111" s="27">
        <f t="shared" si="2"/>
        <v>0</v>
      </c>
      <c r="G111" s="28">
        <f t="shared" si="3"/>
        <v>0</v>
      </c>
    </row>
    <row r="112" spans="1:7" x14ac:dyDescent="0.35">
      <c r="A112" s="4"/>
      <c r="B112" s="4"/>
      <c r="C112" s="4"/>
      <c r="D112" s="4"/>
      <c r="E112" s="4"/>
      <c r="F112" s="27">
        <f t="shared" si="2"/>
        <v>0</v>
      </c>
      <c r="G112" s="28">
        <f t="shared" si="3"/>
        <v>0</v>
      </c>
    </row>
    <row r="113" spans="1:7" x14ac:dyDescent="0.35">
      <c r="A113" s="4"/>
      <c r="B113" s="4"/>
      <c r="C113" s="4"/>
      <c r="D113" s="4"/>
      <c r="E113" s="4"/>
      <c r="F113" s="27">
        <f t="shared" si="2"/>
        <v>0</v>
      </c>
      <c r="G113" s="28">
        <f t="shared" si="3"/>
        <v>0</v>
      </c>
    </row>
    <row r="114" spans="1:7" x14ac:dyDescent="0.35">
      <c r="A114" s="4"/>
      <c r="B114" s="4"/>
      <c r="C114" s="4"/>
      <c r="D114" s="4"/>
      <c r="E114" s="4"/>
      <c r="F114" s="27">
        <f t="shared" si="2"/>
        <v>0</v>
      </c>
      <c r="G114" s="28">
        <f t="shared" si="3"/>
        <v>0</v>
      </c>
    </row>
    <row r="115" spans="1:7" x14ac:dyDescent="0.35">
      <c r="A115" s="4"/>
      <c r="B115" s="4"/>
      <c r="C115" s="4"/>
      <c r="D115" s="4"/>
      <c r="E115" s="4"/>
      <c r="F115" s="27">
        <f t="shared" si="2"/>
        <v>0</v>
      </c>
      <c r="G115" s="28">
        <f t="shared" si="3"/>
        <v>0</v>
      </c>
    </row>
    <row r="116" spans="1:7" x14ac:dyDescent="0.35">
      <c r="A116" s="4"/>
      <c r="B116" s="4"/>
      <c r="C116" s="4"/>
      <c r="D116" s="4"/>
      <c r="E116" s="4"/>
      <c r="F116" s="27">
        <f t="shared" si="2"/>
        <v>0</v>
      </c>
      <c r="G116" s="28">
        <f t="shared" si="3"/>
        <v>0</v>
      </c>
    </row>
    <row r="117" spans="1:7" x14ac:dyDescent="0.35">
      <c r="A117" s="4"/>
      <c r="B117" s="4"/>
      <c r="C117" s="4"/>
      <c r="D117" s="4"/>
      <c r="E117" s="4"/>
      <c r="F117" s="27">
        <f t="shared" si="2"/>
        <v>0</v>
      </c>
      <c r="G117" s="28">
        <f t="shared" si="3"/>
        <v>0</v>
      </c>
    </row>
    <row r="118" spans="1:7" x14ac:dyDescent="0.35">
      <c r="A118" s="4"/>
      <c r="B118" s="4"/>
      <c r="C118" s="4"/>
      <c r="D118" s="4"/>
      <c r="E118" s="4"/>
      <c r="F118" s="27">
        <f t="shared" si="2"/>
        <v>0</v>
      </c>
      <c r="G118" s="28">
        <f t="shared" si="3"/>
        <v>0</v>
      </c>
    </row>
    <row r="119" spans="1:7" x14ac:dyDescent="0.35">
      <c r="A119" s="4"/>
      <c r="B119" s="4"/>
      <c r="C119" s="4"/>
      <c r="D119" s="4"/>
      <c r="E119" s="4"/>
      <c r="F119" s="27">
        <f t="shared" si="2"/>
        <v>0</v>
      </c>
      <c r="G119" s="28">
        <f t="shared" si="3"/>
        <v>0</v>
      </c>
    </row>
    <row r="120" spans="1:7" x14ac:dyDescent="0.35">
      <c r="A120" s="4"/>
      <c r="B120" s="4"/>
      <c r="C120" s="4"/>
      <c r="D120" s="4"/>
      <c r="E120" s="4"/>
      <c r="F120" s="27">
        <f t="shared" si="2"/>
        <v>0</v>
      </c>
      <c r="G120" s="28">
        <f t="shared" si="3"/>
        <v>0</v>
      </c>
    </row>
    <row r="121" spans="1:7" x14ac:dyDescent="0.35">
      <c r="A121" s="4"/>
      <c r="B121" s="4"/>
      <c r="C121" s="4"/>
      <c r="D121" s="4"/>
      <c r="E121" s="4"/>
      <c r="F121" s="27">
        <f t="shared" si="2"/>
        <v>0</v>
      </c>
      <c r="G121" s="28">
        <f t="shared" si="3"/>
        <v>0</v>
      </c>
    </row>
    <row r="122" spans="1:7" x14ac:dyDescent="0.35">
      <c r="A122" s="4"/>
      <c r="B122" s="4"/>
      <c r="C122" s="4"/>
      <c r="D122" s="4"/>
      <c r="E122" s="4"/>
      <c r="F122" s="27">
        <f t="shared" si="2"/>
        <v>0</v>
      </c>
      <c r="G122" s="28">
        <f t="shared" si="3"/>
        <v>0</v>
      </c>
    </row>
    <row r="123" spans="1:7" x14ac:dyDescent="0.35">
      <c r="A123" s="4"/>
      <c r="B123" s="4"/>
      <c r="C123" s="4"/>
      <c r="D123" s="4"/>
      <c r="E123" s="4"/>
      <c r="F123" s="27">
        <f t="shared" si="2"/>
        <v>0</v>
      </c>
      <c r="G123" s="28">
        <f t="shared" si="3"/>
        <v>0</v>
      </c>
    </row>
    <row r="124" spans="1:7" x14ac:dyDescent="0.35">
      <c r="A124" s="4"/>
      <c r="B124" s="4"/>
      <c r="C124" s="4"/>
      <c r="D124" s="4"/>
      <c r="E124" s="4"/>
      <c r="F124" s="27">
        <f t="shared" si="2"/>
        <v>0</v>
      </c>
      <c r="G124" s="28">
        <f t="shared" si="3"/>
        <v>0</v>
      </c>
    </row>
    <row r="125" spans="1:7" x14ac:dyDescent="0.35">
      <c r="A125" s="4"/>
      <c r="B125" s="4"/>
      <c r="C125" s="4"/>
      <c r="D125" s="4"/>
      <c r="E125" s="4"/>
      <c r="F125" s="27">
        <f t="shared" si="2"/>
        <v>0</v>
      </c>
      <c r="G125" s="28">
        <f t="shared" si="3"/>
        <v>0</v>
      </c>
    </row>
    <row r="126" spans="1:7" x14ac:dyDescent="0.35">
      <c r="A126" s="4"/>
      <c r="B126" s="4"/>
      <c r="C126" s="4"/>
      <c r="D126" s="4"/>
      <c r="E126" s="4"/>
      <c r="F126" s="27">
        <f t="shared" si="2"/>
        <v>0</v>
      </c>
      <c r="G126" s="28">
        <f t="shared" si="3"/>
        <v>0</v>
      </c>
    </row>
    <row r="127" spans="1:7" x14ac:dyDescent="0.35">
      <c r="A127" s="4"/>
      <c r="B127" s="4"/>
      <c r="C127" s="4"/>
      <c r="D127" s="4"/>
      <c r="E127" s="4"/>
      <c r="F127" s="27">
        <f t="shared" si="2"/>
        <v>0</v>
      </c>
      <c r="G127" s="28">
        <f t="shared" si="3"/>
        <v>0</v>
      </c>
    </row>
    <row r="128" spans="1:7" x14ac:dyDescent="0.35">
      <c r="A128" s="4"/>
      <c r="B128" s="4"/>
      <c r="C128" s="4"/>
      <c r="D128" s="4"/>
      <c r="E128" s="4"/>
      <c r="F128" s="27">
        <f t="shared" si="2"/>
        <v>0</v>
      </c>
      <c r="G128" s="28">
        <f t="shared" si="3"/>
        <v>0</v>
      </c>
    </row>
    <row r="129" spans="1:7" x14ac:dyDescent="0.35">
      <c r="A129" s="4"/>
      <c r="B129" s="4"/>
      <c r="C129" s="4"/>
      <c r="D129" s="4"/>
      <c r="E129" s="4"/>
      <c r="F129" s="27">
        <f t="shared" si="2"/>
        <v>0</v>
      </c>
      <c r="G129" s="28">
        <f t="shared" si="3"/>
        <v>0</v>
      </c>
    </row>
    <row r="130" spans="1:7" x14ac:dyDescent="0.35">
      <c r="A130" s="4"/>
      <c r="B130" s="4"/>
      <c r="C130" s="4"/>
      <c r="D130" s="4"/>
      <c r="E130" s="4"/>
      <c r="F130" s="27">
        <f t="shared" si="2"/>
        <v>0</v>
      </c>
      <c r="G130" s="28">
        <f t="shared" si="3"/>
        <v>0</v>
      </c>
    </row>
    <row r="131" spans="1:7" x14ac:dyDescent="0.35">
      <c r="A131" s="4"/>
      <c r="B131" s="4"/>
      <c r="C131" s="4"/>
      <c r="D131" s="4"/>
      <c r="E131" s="4"/>
      <c r="F131" s="27">
        <f t="shared" si="2"/>
        <v>0</v>
      </c>
      <c r="G131" s="28">
        <f t="shared" si="3"/>
        <v>0</v>
      </c>
    </row>
    <row r="132" spans="1:7" x14ac:dyDescent="0.35">
      <c r="A132" s="4"/>
      <c r="B132" s="4"/>
      <c r="C132" s="4"/>
      <c r="D132" s="4"/>
      <c r="E132" s="4"/>
      <c r="F132" s="27">
        <f t="shared" ref="F132:F195" si="4">_xlfn.IFS(B132="Web of Science'a göre h-indeksi en az 5 olmak", 5, B132= "Yurtdışındaki bir üniversitede doktora sonrası araştırmacı olarak görev almak", 5, TRUE,0)</f>
        <v>0</v>
      </c>
      <c r="G132" s="28">
        <f t="shared" ref="G132:G195" si="5">F132</f>
        <v>0</v>
      </c>
    </row>
    <row r="133" spans="1:7" x14ac:dyDescent="0.35">
      <c r="A133" s="4"/>
      <c r="B133" s="4"/>
      <c r="C133" s="4"/>
      <c r="D133" s="4"/>
      <c r="E133" s="4"/>
      <c r="F133" s="27">
        <f t="shared" si="4"/>
        <v>0</v>
      </c>
      <c r="G133" s="28">
        <f t="shared" si="5"/>
        <v>0</v>
      </c>
    </row>
    <row r="134" spans="1:7" x14ac:dyDescent="0.35">
      <c r="A134" s="4"/>
      <c r="B134" s="4"/>
      <c r="C134" s="4"/>
      <c r="D134" s="4"/>
      <c r="E134" s="4"/>
      <c r="F134" s="27">
        <f t="shared" si="4"/>
        <v>0</v>
      </c>
      <c r="G134" s="28">
        <f t="shared" si="5"/>
        <v>0</v>
      </c>
    </row>
    <row r="135" spans="1:7" x14ac:dyDescent="0.35">
      <c r="A135" s="4"/>
      <c r="B135" s="4"/>
      <c r="C135" s="4"/>
      <c r="D135" s="4"/>
      <c r="E135" s="4"/>
      <c r="F135" s="27">
        <f t="shared" si="4"/>
        <v>0</v>
      </c>
      <c r="G135" s="28">
        <f t="shared" si="5"/>
        <v>0</v>
      </c>
    </row>
    <row r="136" spans="1:7" x14ac:dyDescent="0.35">
      <c r="A136" s="4"/>
      <c r="B136" s="4"/>
      <c r="C136" s="4"/>
      <c r="D136" s="4"/>
      <c r="E136" s="4"/>
      <c r="F136" s="27">
        <f t="shared" si="4"/>
        <v>0</v>
      </c>
      <c r="G136" s="28">
        <f t="shared" si="5"/>
        <v>0</v>
      </c>
    </row>
    <row r="137" spans="1:7" x14ac:dyDescent="0.35">
      <c r="A137" s="4"/>
      <c r="B137" s="4"/>
      <c r="C137" s="4"/>
      <c r="D137" s="4"/>
      <c r="E137" s="4"/>
      <c r="F137" s="27">
        <f t="shared" si="4"/>
        <v>0</v>
      </c>
      <c r="G137" s="28">
        <f t="shared" si="5"/>
        <v>0</v>
      </c>
    </row>
    <row r="138" spans="1:7" x14ac:dyDescent="0.35">
      <c r="A138" s="4"/>
      <c r="B138" s="4"/>
      <c r="C138" s="4"/>
      <c r="D138" s="4"/>
      <c r="E138" s="4"/>
      <c r="F138" s="27">
        <f t="shared" si="4"/>
        <v>0</v>
      </c>
      <c r="G138" s="28">
        <f t="shared" si="5"/>
        <v>0</v>
      </c>
    </row>
    <row r="139" spans="1:7" x14ac:dyDescent="0.35">
      <c r="A139" s="4"/>
      <c r="B139" s="4"/>
      <c r="C139" s="4"/>
      <c r="D139" s="4"/>
      <c r="E139" s="4"/>
      <c r="F139" s="27">
        <f t="shared" si="4"/>
        <v>0</v>
      </c>
      <c r="G139" s="28">
        <f t="shared" si="5"/>
        <v>0</v>
      </c>
    </row>
    <row r="140" spans="1:7" x14ac:dyDescent="0.35">
      <c r="A140" s="4"/>
      <c r="B140" s="4"/>
      <c r="C140" s="4"/>
      <c r="D140" s="4"/>
      <c r="E140" s="4"/>
      <c r="F140" s="27">
        <f t="shared" si="4"/>
        <v>0</v>
      </c>
      <c r="G140" s="28">
        <f t="shared" si="5"/>
        <v>0</v>
      </c>
    </row>
    <row r="141" spans="1:7" x14ac:dyDescent="0.35">
      <c r="A141" s="4"/>
      <c r="B141" s="4"/>
      <c r="C141" s="4"/>
      <c r="D141" s="4"/>
      <c r="E141" s="4"/>
      <c r="F141" s="27">
        <f t="shared" si="4"/>
        <v>0</v>
      </c>
      <c r="G141" s="28">
        <f t="shared" si="5"/>
        <v>0</v>
      </c>
    </row>
    <row r="142" spans="1:7" x14ac:dyDescent="0.35">
      <c r="A142" s="4"/>
      <c r="B142" s="4"/>
      <c r="C142" s="4"/>
      <c r="D142" s="4"/>
      <c r="E142" s="4"/>
      <c r="F142" s="27">
        <f t="shared" si="4"/>
        <v>0</v>
      </c>
      <c r="G142" s="28">
        <f t="shared" si="5"/>
        <v>0</v>
      </c>
    </row>
    <row r="143" spans="1:7" x14ac:dyDescent="0.35">
      <c r="A143" s="4"/>
      <c r="B143" s="4"/>
      <c r="C143" s="4"/>
      <c r="D143" s="4"/>
      <c r="E143" s="4"/>
      <c r="F143" s="27">
        <f t="shared" si="4"/>
        <v>0</v>
      </c>
      <c r="G143" s="28">
        <f t="shared" si="5"/>
        <v>0</v>
      </c>
    </row>
    <row r="144" spans="1:7" x14ac:dyDescent="0.35">
      <c r="A144" s="4"/>
      <c r="B144" s="4"/>
      <c r="C144" s="4"/>
      <c r="D144" s="4"/>
      <c r="E144" s="4"/>
      <c r="F144" s="27">
        <f t="shared" si="4"/>
        <v>0</v>
      </c>
      <c r="G144" s="28">
        <f t="shared" si="5"/>
        <v>0</v>
      </c>
    </row>
    <row r="145" spans="1:7" x14ac:dyDescent="0.35">
      <c r="A145" s="4"/>
      <c r="B145" s="4"/>
      <c r="C145" s="4"/>
      <c r="D145" s="4"/>
      <c r="E145" s="4"/>
      <c r="F145" s="27">
        <f t="shared" si="4"/>
        <v>0</v>
      </c>
      <c r="G145" s="28">
        <f t="shared" si="5"/>
        <v>0</v>
      </c>
    </row>
    <row r="146" spans="1:7" x14ac:dyDescent="0.35">
      <c r="A146" s="4"/>
      <c r="B146" s="4"/>
      <c r="C146" s="4"/>
      <c r="D146" s="4"/>
      <c r="E146" s="4"/>
      <c r="F146" s="27">
        <f t="shared" si="4"/>
        <v>0</v>
      </c>
      <c r="G146" s="28">
        <f t="shared" si="5"/>
        <v>0</v>
      </c>
    </row>
    <row r="147" spans="1:7" x14ac:dyDescent="0.35">
      <c r="A147" s="4"/>
      <c r="B147" s="4"/>
      <c r="C147" s="4"/>
      <c r="D147" s="4"/>
      <c r="E147" s="4"/>
      <c r="F147" s="27">
        <f t="shared" si="4"/>
        <v>0</v>
      </c>
      <c r="G147" s="28">
        <f t="shared" si="5"/>
        <v>0</v>
      </c>
    </row>
    <row r="148" spans="1:7" x14ac:dyDescent="0.35">
      <c r="A148" s="4"/>
      <c r="B148" s="4"/>
      <c r="C148" s="4"/>
      <c r="D148" s="4"/>
      <c r="E148" s="4"/>
      <c r="F148" s="27">
        <f t="shared" si="4"/>
        <v>0</v>
      </c>
      <c r="G148" s="28">
        <f t="shared" si="5"/>
        <v>0</v>
      </c>
    </row>
    <row r="149" spans="1:7" x14ac:dyDescent="0.35">
      <c r="A149" s="4"/>
      <c r="B149" s="4"/>
      <c r="C149" s="4"/>
      <c r="D149" s="4"/>
      <c r="E149" s="4"/>
      <c r="F149" s="27">
        <f t="shared" si="4"/>
        <v>0</v>
      </c>
      <c r="G149" s="28">
        <f t="shared" si="5"/>
        <v>0</v>
      </c>
    </row>
    <row r="150" spans="1:7" x14ac:dyDescent="0.35">
      <c r="A150" s="4"/>
      <c r="B150" s="4"/>
      <c r="C150" s="4"/>
      <c r="D150" s="4"/>
      <c r="E150" s="4"/>
      <c r="F150" s="27">
        <f t="shared" si="4"/>
        <v>0</v>
      </c>
      <c r="G150" s="28">
        <f t="shared" si="5"/>
        <v>0</v>
      </c>
    </row>
    <row r="151" spans="1:7" x14ac:dyDescent="0.35">
      <c r="A151" s="4"/>
      <c r="B151" s="4"/>
      <c r="C151" s="4"/>
      <c r="D151" s="4"/>
      <c r="E151" s="4"/>
      <c r="F151" s="27">
        <f t="shared" si="4"/>
        <v>0</v>
      </c>
      <c r="G151" s="28">
        <f t="shared" si="5"/>
        <v>0</v>
      </c>
    </row>
    <row r="152" spans="1:7" x14ac:dyDescent="0.35">
      <c r="A152" s="4"/>
      <c r="B152" s="4"/>
      <c r="C152" s="4"/>
      <c r="D152" s="4"/>
      <c r="E152" s="4"/>
      <c r="F152" s="27">
        <f t="shared" si="4"/>
        <v>0</v>
      </c>
      <c r="G152" s="28">
        <f t="shared" si="5"/>
        <v>0</v>
      </c>
    </row>
    <row r="153" spans="1:7" x14ac:dyDescent="0.35">
      <c r="A153" s="4"/>
      <c r="B153" s="4"/>
      <c r="C153" s="4"/>
      <c r="D153" s="4"/>
      <c r="E153" s="4"/>
      <c r="F153" s="27">
        <f t="shared" si="4"/>
        <v>0</v>
      </c>
      <c r="G153" s="28">
        <f t="shared" si="5"/>
        <v>0</v>
      </c>
    </row>
    <row r="154" spans="1:7" x14ac:dyDescent="0.35">
      <c r="A154" s="4"/>
      <c r="B154" s="4"/>
      <c r="C154" s="4"/>
      <c r="D154" s="4"/>
      <c r="E154" s="4"/>
      <c r="F154" s="27">
        <f t="shared" si="4"/>
        <v>0</v>
      </c>
      <c r="G154" s="28">
        <f t="shared" si="5"/>
        <v>0</v>
      </c>
    </row>
    <row r="155" spans="1:7" x14ac:dyDescent="0.35">
      <c r="A155" s="4"/>
      <c r="B155" s="4"/>
      <c r="C155" s="4"/>
      <c r="D155" s="4"/>
      <c r="E155" s="4"/>
      <c r="F155" s="27">
        <f t="shared" si="4"/>
        <v>0</v>
      </c>
      <c r="G155" s="28">
        <f t="shared" si="5"/>
        <v>0</v>
      </c>
    </row>
    <row r="156" spans="1:7" x14ac:dyDescent="0.35">
      <c r="A156" s="4"/>
      <c r="B156" s="4"/>
      <c r="C156" s="4"/>
      <c r="D156" s="4"/>
      <c r="E156" s="4"/>
      <c r="F156" s="27">
        <f t="shared" si="4"/>
        <v>0</v>
      </c>
      <c r="G156" s="28">
        <f t="shared" si="5"/>
        <v>0</v>
      </c>
    </row>
    <row r="157" spans="1:7" x14ac:dyDescent="0.35">
      <c r="A157" s="4"/>
      <c r="B157" s="4"/>
      <c r="C157" s="4"/>
      <c r="D157" s="4"/>
      <c r="E157" s="4"/>
      <c r="F157" s="27">
        <f t="shared" si="4"/>
        <v>0</v>
      </c>
      <c r="G157" s="28">
        <f t="shared" si="5"/>
        <v>0</v>
      </c>
    </row>
    <row r="158" spans="1:7" x14ac:dyDescent="0.35">
      <c r="A158" s="4"/>
      <c r="B158" s="4"/>
      <c r="C158" s="4"/>
      <c r="D158" s="4"/>
      <c r="E158" s="4"/>
      <c r="F158" s="27">
        <f t="shared" si="4"/>
        <v>0</v>
      </c>
      <c r="G158" s="28">
        <f t="shared" si="5"/>
        <v>0</v>
      </c>
    </row>
    <row r="159" spans="1:7" x14ac:dyDescent="0.35">
      <c r="A159" s="4"/>
      <c r="B159" s="4"/>
      <c r="C159" s="4"/>
      <c r="D159" s="4"/>
      <c r="E159" s="4"/>
      <c r="F159" s="27">
        <f t="shared" si="4"/>
        <v>0</v>
      </c>
      <c r="G159" s="28">
        <f t="shared" si="5"/>
        <v>0</v>
      </c>
    </row>
    <row r="160" spans="1:7" x14ac:dyDescent="0.35">
      <c r="A160" s="4"/>
      <c r="B160" s="4"/>
      <c r="C160" s="4"/>
      <c r="D160" s="4"/>
      <c r="E160" s="4"/>
      <c r="F160" s="27">
        <f t="shared" si="4"/>
        <v>0</v>
      </c>
      <c r="G160" s="28">
        <f t="shared" si="5"/>
        <v>0</v>
      </c>
    </row>
    <row r="161" spans="1:7" x14ac:dyDescent="0.35">
      <c r="A161" s="4"/>
      <c r="B161" s="4"/>
      <c r="C161" s="4"/>
      <c r="D161" s="4"/>
      <c r="E161" s="4"/>
      <c r="F161" s="27">
        <f t="shared" si="4"/>
        <v>0</v>
      </c>
      <c r="G161" s="28">
        <f t="shared" si="5"/>
        <v>0</v>
      </c>
    </row>
    <row r="162" spans="1:7" x14ac:dyDescent="0.35">
      <c r="A162" s="4"/>
      <c r="B162" s="4"/>
      <c r="C162" s="4"/>
      <c r="D162" s="4"/>
      <c r="E162" s="4"/>
      <c r="F162" s="27">
        <f t="shared" si="4"/>
        <v>0</v>
      </c>
      <c r="G162" s="28">
        <f t="shared" si="5"/>
        <v>0</v>
      </c>
    </row>
    <row r="163" spans="1:7" x14ac:dyDescent="0.35">
      <c r="A163" s="4"/>
      <c r="B163" s="4"/>
      <c r="C163" s="4"/>
      <c r="D163" s="4"/>
      <c r="E163" s="4"/>
      <c r="F163" s="27">
        <f t="shared" si="4"/>
        <v>0</v>
      </c>
      <c r="G163" s="28">
        <f t="shared" si="5"/>
        <v>0</v>
      </c>
    </row>
    <row r="164" spans="1:7" x14ac:dyDescent="0.35">
      <c r="A164" s="4"/>
      <c r="B164" s="4"/>
      <c r="C164" s="4"/>
      <c r="D164" s="4"/>
      <c r="E164" s="4"/>
      <c r="F164" s="27">
        <f t="shared" si="4"/>
        <v>0</v>
      </c>
      <c r="G164" s="28">
        <f t="shared" si="5"/>
        <v>0</v>
      </c>
    </row>
    <row r="165" spans="1:7" x14ac:dyDescent="0.35">
      <c r="A165" s="4"/>
      <c r="B165" s="4"/>
      <c r="C165" s="4"/>
      <c r="D165" s="4"/>
      <c r="E165" s="4"/>
      <c r="F165" s="27">
        <f t="shared" si="4"/>
        <v>0</v>
      </c>
      <c r="G165" s="28">
        <f t="shared" si="5"/>
        <v>0</v>
      </c>
    </row>
    <row r="166" spans="1:7" x14ac:dyDescent="0.35">
      <c r="A166" s="4"/>
      <c r="B166" s="4"/>
      <c r="C166" s="4"/>
      <c r="D166" s="4"/>
      <c r="E166" s="4"/>
      <c r="F166" s="27">
        <f t="shared" si="4"/>
        <v>0</v>
      </c>
      <c r="G166" s="28">
        <f t="shared" si="5"/>
        <v>0</v>
      </c>
    </row>
    <row r="167" spans="1:7" x14ac:dyDescent="0.35">
      <c r="A167" s="4"/>
      <c r="B167" s="4"/>
      <c r="C167" s="4"/>
      <c r="D167" s="4"/>
      <c r="E167" s="4"/>
      <c r="F167" s="27">
        <f t="shared" si="4"/>
        <v>0</v>
      </c>
      <c r="G167" s="28">
        <f t="shared" si="5"/>
        <v>0</v>
      </c>
    </row>
    <row r="168" spans="1:7" x14ac:dyDescent="0.35">
      <c r="A168" s="4"/>
      <c r="B168" s="4"/>
      <c r="C168" s="4"/>
      <c r="D168" s="4"/>
      <c r="E168" s="4"/>
      <c r="F168" s="27">
        <f t="shared" si="4"/>
        <v>0</v>
      </c>
      <c r="G168" s="28">
        <f t="shared" si="5"/>
        <v>0</v>
      </c>
    </row>
    <row r="169" spans="1:7" x14ac:dyDescent="0.35">
      <c r="A169" s="4"/>
      <c r="B169" s="4"/>
      <c r="C169" s="4"/>
      <c r="D169" s="4"/>
      <c r="E169" s="4"/>
      <c r="F169" s="27">
        <f t="shared" si="4"/>
        <v>0</v>
      </c>
      <c r="G169" s="28">
        <f t="shared" si="5"/>
        <v>0</v>
      </c>
    </row>
    <row r="170" spans="1:7" x14ac:dyDescent="0.35">
      <c r="A170" s="4"/>
      <c r="B170" s="4"/>
      <c r="C170" s="4"/>
      <c r="D170" s="4"/>
      <c r="E170" s="4"/>
      <c r="F170" s="27">
        <f t="shared" si="4"/>
        <v>0</v>
      </c>
      <c r="G170" s="28">
        <f t="shared" si="5"/>
        <v>0</v>
      </c>
    </row>
    <row r="171" spans="1:7" x14ac:dyDescent="0.35">
      <c r="A171" s="4"/>
      <c r="B171" s="4"/>
      <c r="C171" s="4"/>
      <c r="D171" s="4"/>
      <c r="E171" s="4"/>
      <c r="F171" s="27">
        <f t="shared" si="4"/>
        <v>0</v>
      </c>
      <c r="G171" s="28">
        <f t="shared" si="5"/>
        <v>0</v>
      </c>
    </row>
    <row r="172" spans="1:7" x14ac:dyDescent="0.35">
      <c r="A172" s="4"/>
      <c r="B172" s="4"/>
      <c r="C172" s="4"/>
      <c r="D172" s="4"/>
      <c r="E172" s="4"/>
      <c r="F172" s="27">
        <f t="shared" si="4"/>
        <v>0</v>
      </c>
      <c r="G172" s="28">
        <f t="shared" si="5"/>
        <v>0</v>
      </c>
    </row>
    <row r="173" spans="1:7" x14ac:dyDescent="0.35">
      <c r="A173" s="4"/>
      <c r="B173" s="4"/>
      <c r="C173" s="4"/>
      <c r="D173" s="4"/>
      <c r="E173" s="4"/>
      <c r="F173" s="27">
        <f t="shared" si="4"/>
        <v>0</v>
      </c>
      <c r="G173" s="28">
        <f t="shared" si="5"/>
        <v>0</v>
      </c>
    </row>
    <row r="174" spans="1:7" x14ac:dyDescent="0.35">
      <c r="A174" s="4"/>
      <c r="B174" s="4"/>
      <c r="C174" s="4"/>
      <c r="D174" s="4"/>
      <c r="E174" s="4"/>
      <c r="F174" s="27">
        <f t="shared" si="4"/>
        <v>0</v>
      </c>
      <c r="G174" s="28">
        <f t="shared" si="5"/>
        <v>0</v>
      </c>
    </row>
    <row r="175" spans="1:7" x14ac:dyDescent="0.35">
      <c r="A175" s="4"/>
      <c r="B175" s="4"/>
      <c r="C175" s="4"/>
      <c r="D175" s="4"/>
      <c r="E175" s="4"/>
      <c r="F175" s="27">
        <f t="shared" si="4"/>
        <v>0</v>
      </c>
      <c r="G175" s="28">
        <f t="shared" si="5"/>
        <v>0</v>
      </c>
    </row>
    <row r="176" spans="1:7" x14ac:dyDescent="0.35">
      <c r="A176" s="4"/>
      <c r="B176" s="4"/>
      <c r="C176" s="4"/>
      <c r="D176" s="4"/>
      <c r="E176" s="4"/>
      <c r="F176" s="27">
        <f t="shared" si="4"/>
        <v>0</v>
      </c>
      <c r="G176" s="28">
        <f t="shared" si="5"/>
        <v>0</v>
      </c>
    </row>
    <row r="177" spans="1:7" x14ac:dyDescent="0.35">
      <c r="A177" s="4"/>
      <c r="B177" s="4"/>
      <c r="C177" s="4"/>
      <c r="D177" s="4"/>
      <c r="E177" s="4"/>
      <c r="F177" s="27">
        <f t="shared" si="4"/>
        <v>0</v>
      </c>
      <c r="G177" s="28">
        <f t="shared" si="5"/>
        <v>0</v>
      </c>
    </row>
    <row r="178" spans="1:7" x14ac:dyDescent="0.35">
      <c r="A178" s="4"/>
      <c r="B178" s="4"/>
      <c r="C178" s="4"/>
      <c r="D178" s="4"/>
      <c r="E178" s="4"/>
      <c r="F178" s="27">
        <f t="shared" si="4"/>
        <v>0</v>
      </c>
      <c r="G178" s="28">
        <f t="shared" si="5"/>
        <v>0</v>
      </c>
    </row>
    <row r="179" spans="1:7" x14ac:dyDescent="0.35">
      <c r="A179" s="4"/>
      <c r="B179" s="4"/>
      <c r="C179" s="4"/>
      <c r="D179" s="4"/>
      <c r="E179" s="4"/>
      <c r="F179" s="27">
        <f t="shared" si="4"/>
        <v>0</v>
      </c>
      <c r="G179" s="28">
        <f t="shared" si="5"/>
        <v>0</v>
      </c>
    </row>
    <row r="180" spans="1:7" x14ac:dyDescent="0.35">
      <c r="A180" s="4"/>
      <c r="B180" s="4"/>
      <c r="C180" s="4"/>
      <c r="D180" s="4"/>
      <c r="E180" s="4"/>
      <c r="F180" s="27">
        <f t="shared" si="4"/>
        <v>0</v>
      </c>
      <c r="G180" s="28">
        <f t="shared" si="5"/>
        <v>0</v>
      </c>
    </row>
    <row r="181" spans="1:7" x14ac:dyDescent="0.35">
      <c r="A181" s="4"/>
      <c r="B181" s="4"/>
      <c r="C181" s="4"/>
      <c r="D181" s="4"/>
      <c r="E181" s="4"/>
      <c r="F181" s="27">
        <f t="shared" si="4"/>
        <v>0</v>
      </c>
      <c r="G181" s="28">
        <f t="shared" si="5"/>
        <v>0</v>
      </c>
    </row>
    <row r="182" spans="1:7" x14ac:dyDescent="0.35">
      <c r="A182" s="4"/>
      <c r="B182" s="4"/>
      <c r="C182" s="4"/>
      <c r="D182" s="4"/>
      <c r="E182" s="4"/>
      <c r="F182" s="27">
        <f t="shared" si="4"/>
        <v>0</v>
      </c>
      <c r="G182" s="28">
        <f t="shared" si="5"/>
        <v>0</v>
      </c>
    </row>
    <row r="183" spans="1:7" x14ac:dyDescent="0.35">
      <c r="A183" s="4"/>
      <c r="B183" s="4"/>
      <c r="C183" s="4"/>
      <c r="D183" s="4"/>
      <c r="E183" s="4"/>
      <c r="F183" s="27">
        <f t="shared" si="4"/>
        <v>0</v>
      </c>
      <c r="G183" s="28">
        <f t="shared" si="5"/>
        <v>0</v>
      </c>
    </row>
    <row r="184" spans="1:7" x14ac:dyDescent="0.35">
      <c r="A184" s="4"/>
      <c r="B184" s="4"/>
      <c r="C184" s="4"/>
      <c r="D184" s="4"/>
      <c r="E184" s="4"/>
      <c r="F184" s="27">
        <f t="shared" si="4"/>
        <v>0</v>
      </c>
      <c r="G184" s="28">
        <f t="shared" si="5"/>
        <v>0</v>
      </c>
    </row>
    <row r="185" spans="1:7" x14ac:dyDescent="0.35">
      <c r="A185" s="4"/>
      <c r="B185" s="4"/>
      <c r="C185" s="4"/>
      <c r="D185" s="4"/>
      <c r="E185" s="4"/>
      <c r="F185" s="27">
        <f t="shared" si="4"/>
        <v>0</v>
      </c>
      <c r="G185" s="28">
        <f t="shared" si="5"/>
        <v>0</v>
      </c>
    </row>
    <row r="186" spans="1:7" x14ac:dyDescent="0.35">
      <c r="A186" s="4"/>
      <c r="B186" s="4"/>
      <c r="C186" s="4"/>
      <c r="D186" s="4"/>
      <c r="E186" s="4"/>
      <c r="F186" s="27">
        <f t="shared" si="4"/>
        <v>0</v>
      </c>
      <c r="G186" s="28">
        <f t="shared" si="5"/>
        <v>0</v>
      </c>
    </row>
    <row r="187" spans="1:7" x14ac:dyDescent="0.35">
      <c r="A187" s="4"/>
      <c r="B187" s="4"/>
      <c r="C187" s="4"/>
      <c r="D187" s="4"/>
      <c r="E187" s="4"/>
      <c r="F187" s="27">
        <f t="shared" si="4"/>
        <v>0</v>
      </c>
      <c r="G187" s="28">
        <f t="shared" si="5"/>
        <v>0</v>
      </c>
    </row>
    <row r="188" spans="1:7" x14ac:dyDescent="0.35">
      <c r="A188" s="4"/>
      <c r="B188" s="4"/>
      <c r="C188" s="4"/>
      <c r="D188" s="4"/>
      <c r="E188" s="4"/>
      <c r="F188" s="27">
        <f t="shared" si="4"/>
        <v>0</v>
      </c>
      <c r="G188" s="28">
        <f t="shared" si="5"/>
        <v>0</v>
      </c>
    </row>
    <row r="189" spans="1:7" x14ac:dyDescent="0.35">
      <c r="A189" s="4"/>
      <c r="B189" s="4"/>
      <c r="C189" s="4"/>
      <c r="D189" s="4"/>
      <c r="E189" s="4"/>
      <c r="F189" s="27">
        <f t="shared" si="4"/>
        <v>0</v>
      </c>
      <c r="G189" s="28">
        <f t="shared" si="5"/>
        <v>0</v>
      </c>
    </row>
    <row r="190" spans="1:7" x14ac:dyDescent="0.35">
      <c r="A190" s="4"/>
      <c r="B190" s="4"/>
      <c r="C190" s="4"/>
      <c r="D190" s="4"/>
      <c r="E190" s="4"/>
      <c r="F190" s="27">
        <f t="shared" si="4"/>
        <v>0</v>
      </c>
      <c r="G190" s="28">
        <f t="shared" si="5"/>
        <v>0</v>
      </c>
    </row>
    <row r="191" spans="1:7" x14ac:dyDescent="0.35">
      <c r="A191" s="4"/>
      <c r="B191" s="4"/>
      <c r="C191" s="4"/>
      <c r="D191" s="4"/>
      <c r="E191" s="4"/>
      <c r="F191" s="27">
        <f t="shared" si="4"/>
        <v>0</v>
      </c>
      <c r="G191" s="28">
        <f t="shared" si="5"/>
        <v>0</v>
      </c>
    </row>
    <row r="192" spans="1:7" x14ac:dyDescent="0.35">
      <c r="A192" s="4"/>
      <c r="B192" s="4"/>
      <c r="C192" s="4"/>
      <c r="D192" s="4"/>
      <c r="E192" s="4"/>
      <c r="F192" s="27">
        <f t="shared" si="4"/>
        <v>0</v>
      </c>
      <c r="G192" s="28">
        <f t="shared" si="5"/>
        <v>0</v>
      </c>
    </row>
    <row r="193" spans="1:7" x14ac:dyDescent="0.35">
      <c r="A193" s="4"/>
      <c r="B193" s="4"/>
      <c r="C193" s="4"/>
      <c r="D193" s="4"/>
      <c r="E193" s="4"/>
      <c r="F193" s="27">
        <f t="shared" si="4"/>
        <v>0</v>
      </c>
      <c r="G193" s="28">
        <f t="shared" si="5"/>
        <v>0</v>
      </c>
    </row>
    <row r="194" spans="1:7" x14ac:dyDescent="0.35">
      <c r="A194" s="4"/>
      <c r="B194" s="4"/>
      <c r="C194" s="4"/>
      <c r="D194" s="4"/>
      <c r="E194" s="4"/>
      <c r="F194" s="27">
        <f t="shared" si="4"/>
        <v>0</v>
      </c>
      <c r="G194" s="28">
        <f t="shared" si="5"/>
        <v>0</v>
      </c>
    </row>
    <row r="195" spans="1:7" x14ac:dyDescent="0.35">
      <c r="A195" s="4"/>
      <c r="B195" s="4"/>
      <c r="C195" s="4"/>
      <c r="D195" s="4"/>
      <c r="E195" s="4"/>
      <c r="F195" s="27">
        <f t="shared" si="4"/>
        <v>0</v>
      </c>
      <c r="G195" s="28">
        <f t="shared" si="5"/>
        <v>0</v>
      </c>
    </row>
    <row r="196" spans="1:7" x14ac:dyDescent="0.35">
      <c r="A196" s="4"/>
      <c r="B196" s="4"/>
      <c r="C196" s="4"/>
      <c r="D196" s="4"/>
      <c r="E196" s="4"/>
      <c r="F196" s="27">
        <f t="shared" ref="F196:F249" si="6">_xlfn.IFS(B196="Web of Science'a göre h-indeksi en az 5 olmak", 5, B196= "Yurtdışındaki bir üniversitede doktora sonrası araştırmacı olarak görev almak", 5, TRUE,0)</f>
        <v>0</v>
      </c>
      <c r="G196" s="28">
        <f t="shared" ref="G196:G249" si="7">F196</f>
        <v>0</v>
      </c>
    </row>
    <row r="197" spans="1:7" x14ac:dyDescent="0.35">
      <c r="A197" s="4"/>
      <c r="B197" s="4"/>
      <c r="C197" s="4"/>
      <c r="D197" s="4"/>
      <c r="E197" s="4"/>
      <c r="F197" s="27">
        <f t="shared" si="6"/>
        <v>0</v>
      </c>
      <c r="G197" s="28">
        <f t="shared" si="7"/>
        <v>0</v>
      </c>
    </row>
    <row r="198" spans="1:7" x14ac:dyDescent="0.35">
      <c r="A198" s="4"/>
      <c r="B198" s="4"/>
      <c r="C198" s="4"/>
      <c r="D198" s="4"/>
      <c r="E198" s="4"/>
      <c r="F198" s="27">
        <f t="shared" si="6"/>
        <v>0</v>
      </c>
      <c r="G198" s="28">
        <f t="shared" si="7"/>
        <v>0</v>
      </c>
    </row>
    <row r="199" spans="1:7" x14ac:dyDescent="0.35">
      <c r="A199" s="4"/>
      <c r="B199" s="4"/>
      <c r="C199" s="4"/>
      <c r="D199" s="4"/>
      <c r="E199" s="4"/>
      <c r="F199" s="27">
        <f t="shared" si="6"/>
        <v>0</v>
      </c>
      <c r="G199" s="28">
        <f t="shared" si="7"/>
        <v>0</v>
      </c>
    </row>
    <row r="200" spans="1:7" x14ac:dyDescent="0.35">
      <c r="A200" s="4"/>
      <c r="B200" s="4"/>
      <c r="C200" s="4"/>
      <c r="D200" s="4"/>
      <c r="E200" s="4"/>
      <c r="F200" s="27">
        <f t="shared" si="6"/>
        <v>0</v>
      </c>
      <c r="G200" s="28">
        <f t="shared" si="7"/>
        <v>0</v>
      </c>
    </row>
    <row r="201" spans="1:7" x14ac:dyDescent="0.35">
      <c r="A201" s="4"/>
      <c r="B201" s="4"/>
      <c r="C201" s="4"/>
      <c r="D201" s="4"/>
      <c r="E201" s="4"/>
      <c r="F201" s="27">
        <f t="shared" si="6"/>
        <v>0</v>
      </c>
      <c r="G201" s="28">
        <f t="shared" si="7"/>
        <v>0</v>
      </c>
    </row>
    <row r="202" spans="1:7" x14ac:dyDescent="0.35">
      <c r="A202" s="4"/>
      <c r="B202" s="4"/>
      <c r="C202" s="4"/>
      <c r="D202" s="4"/>
      <c r="E202" s="4"/>
      <c r="F202" s="27">
        <f t="shared" si="6"/>
        <v>0</v>
      </c>
      <c r="G202" s="28">
        <f t="shared" si="7"/>
        <v>0</v>
      </c>
    </row>
    <row r="203" spans="1:7" x14ac:dyDescent="0.35">
      <c r="A203" s="4"/>
      <c r="B203" s="4"/>
      <c r="C203" s="4"/>
      <c r="D203" s="4"/>
      <c r="E203" s="4"/>
      <c r="F203" s="27">
        <f t="shared" si="6"/>
        <v>0</v>
      </c>
      <c r="G203" s="28">
        <f t="shared" si="7"/>
        <v>0</v>
      </c>
    </row>
    <row r="204" spans="1:7" x14ac:dyDescent="0.35">
      <c r="A204" s="4"/>
      <c r="B204" s="4"/>
      <c r="C204" s="4"/>
      <c r="D204" s="4"/>
      <c r="E204" s="4"/>
      <c r="F204" s="27">
        <f t="shared" si="6"/>
        <v>0</v>
      </c>
      <c r="G204" s="28">
        <f t="shared" si="7"/>
        <v>0</v>
      </c>
    </row>
    <row r="205" spans="1:7" x14ac:dyDescent="0.35">
      <c r="A205" s="4"/>
      <c r="B205" s="4"/>
      <c r="C205" s="4"/>
      <c r="D205" s="4"/>
      <c r="E205" s="4"/>
      <c r="F205" s="27">
        <f t="shared" si="6"/>
        <v>0</v>
      </c>
      <c r="G205" s="28">
        <f t="shared" si="7"/>
        <v>0</v>
      </c>
    </row>
    <row r="206" spans="1:7" x14ac:dyDescent="0.35">
      <c r="A206" s="4"/>
      <c r="B206" s="4"/>
      <c r="C206" s="4"/>
      <c r="D206" s="4"/>
      <c r="E206" s="4"/>
      <c r="F206" s="27">
        <f t="shared" si="6"/>
        <v>0</v>
      </c>
      <c r="G206" s="28">
        <f t="shared" si="7"/>
        <v>0</v>
      </c>
    </row>
    <row r="207" spans="1:7" x14ac:dyDescent="0.35">
      <c r="A207" s="4"/>
      <c r="B207" s="4"/>
      <c r="C207" s="4"/>
      <c r="D207" s="4"/>
      <c r="E207" s="4"/>
      <c r="F207" s="27">
        <f t="shared" si="6"/>
        <v>0</v>
      </c>
      <c r="G207" s="28">
        <f t="shared" si="7"/>
        <v>0</v>
      </c>
    </row>
    <row r="208" spans="1:7" x14ac:dyDescent="0.35">
      <c r="A208" s="4"/>
      <c r="B208" s="4"/>
      <c r="C208" s="4"/>
      <c r="D208" s="4"/>
      <c r="E208" s="4"/>
      <c r="F208" s="27">
        <f t="shared" si="6"/>
        <v>0</v>
      </c>
      <c r="G208" s="28">
        <f t="shared" si="7"/>
        <v>0</v>
      </c>
    </row>
    <row r="209" spans="1:7" x14ac:dyDescent="0.35">
      <c r="A209" s="4"/>
      <c r="B209" s="4"/>
      <c r="C209" s="4"/>
      <c r="D209" s="4"/>
      <c r="E209" s="4"/>
      <c r="F209" s="27">
        <f t="shared" si="6"/>
        <v>0</v>
      </c>
      <c r="G209" s="28">
        <f t="shared" si="7"/>
        <v>0</v>
      </c>
    </row>
    <row r="210" spans="1:7" x14ac:dyDescent="0.35">
      <c r="A210" s="4"/>
      <c r="B210" s="4"/>
      <c r="C210" s="4"/>
      <c r="D210" s="4"/>
      <c r="E210" s="4"/>
      <c r="F210" s="27">
        <f t="shared" si="6"/>
        <v>0</v>
      </c>
      <c r="G210" s="28">
        <f t="shared" si="7"/>
        <v>0</v>
      </c>
    </row>
    <row r="211" spans="1:7" x14ac:dyDescent="0.35">
      <c r="A211" s="4"/>
      <c r="B211" s="4"/>
      <c r="C211" s="4"/>
      <c r="D211" s="4"/>
      <c r="E211" s="4"/>
      <c r="F211" s="27">
        <f t="shared" si="6"/>
        <v>0</v>
      </c>
      <c r="G211" s="28">
        <f t="shared" si="7"/>
        <v>0</v>
      </c>
    </row>
    <row r="212" spans="1:7" x14ac:dyDescent="0.35">
      <c r="A212" s="4"/>
      <c r="B212" s="4"/>
      <c r="C212" s="4"/>
      <c r="D212" s="4"/>
      <c r="E212" s="4"/>
      <c r="F212" s="27">
        <f t="shared" si="6"/>
        <v>0</v>
      </c>
      <c r="G212" s="28">
        <f t="shared" si="7"/>
        <v>0</v>
      </c>
    </row>
    <row r="213" spans="1:7" x14ac:dyDescent="0.35">
      <c r="A213" s="4"/>
      <c r="B213" s="4"/>
      <c r="C213" s="4"/>
      <c r="D213" s="4"/>
      <c r="E213" s="4"/>
      <c r="F213" s="27">
        <f t="shared" si="6"/>
        <v>0</v>
      </c>
      <c r="G213" s="28">
        <f t="shared" si="7"/>
        <v>0</v>
      </c>
    </row>
    <row r="214" spans="1:7" x14ac:dyDescent="0.35">
      <c r="A214" s="4"/>
      <c r="B214" s="4"/>
      <c r="C214" s="4"/>
      <c r="D214" s="4"/>
      <c r="E214" s="4"/>
      <c r="F214" s="27">
        <f t="shared" si="6"/>
        <v>0</v>
      </c>
      <c r="G214" s="28">
        <f t="shared" si="7"/>
        <v>0</v>
      </c>
    </row>
    <row r="215" spans="1:7" x14ac:dyDescent="0.35">
      <c r="A215" s="4"/>
      <c r="B215" s="4"/>
      <c r="C215" s="4"/>
      <c r="D215" s="4"/>
      <c r="E215" s="4"/>
      <c r="F215" s="27">
        <f t="shared" si="6"/>
        <v>0</v>
      </c>
      <c r="G215" s="28">
        <f t="shared" si="7"/>
        <v>0</v>
      </c>
    </row>
    <row r="216" spans="1:7" x14ac:dyDescent="0.35">
      <c r="A216" s="4"/>
      <c r="B216" s="4"/>
      <c r="C216" s="4"/>
      <c r="D216" s="4"/>
      <c r="E216" s="4"/>
      <c r="F216" s="27">
        <f t="shared" si="6"/>
        <v>0</v>
      </c>
      <c r="G216" s="28">
        <f t="shared" si="7"/>
        <v>0</v>
      </c>
    </row>
    <row r="217" spans="1:7" x14ac:dyDescent="0.35">
      <c r="A217" s="4"/>
      <c r="B217" s="4"/>
      <c r="C217" s="4"/>
      <c r="D217" s="4"/>
      <c r="E217" s="4"/>
      <c r="F217" s="27">
        <f t="shared" si="6"/>
        <v>0</v>
      </c>
      <c r="G217" s="28">
        <f t="shared" si="7"/>
        <v>0</v>
      </c>
    </row>
    <row r="218" spans="1:7" x14ac:dyDescent="0.35">
      <c r="A218" s="4"/>
      <c r="B218" s="4"/>
      <c r="C218" s="4"/>
      <c r="D218" s="4"/>
      <c r="E218" s="4"/>
      <c r="F218" s="27">
        <f t="shared" si="6"/>
        <v>0</v>
      </c>
      <c r="G218" s="28">
        <f t="shared" si="7"/>
        <v>0</v>
      </c>
    </row>
    <row r="219" spans="1:7" x14ac:dyDescent="0.35">
      <c r="A219" s="4"/>
      <c r="B219" s="4"/>
      <c r="C219" s="4"/>
      <c r="D219" s="4"/>
      <c r="E219" s="4"/>
      <c r="F219" s="27">
        <f t="shared" si="6"/>
        <v>0</v>
      </c>
      <c r="G219" s="28">
        <f t="shared" si="7"/>
        <v>0</v>
      </c>
    </row>
    <row r="220" spans="1:7" x14ac:dyDescent="0.35">
      <c r="A220" s="4"/>
      <c r="B220" s="4"/>
      <c r="C220" s="4"/>
      <c r="D220" s="4"/>
      <c r="E220" s="4"/>
      <c r="F220" s="27">
        <f t="shared" si="6"/>
        <v>0</v>
      </c>
      <c r="G220" s="28">
        <f t="shared" si="7"/>
        <v>0</v>
      </c>
    </row>
    <row r="221" spans="1:7" x14ac:dyDescent="0.35">
      <c r="A221" s="4"/>
      <c r="B221" s="4"/>
      <c r="C221" s="4"/>
      <c r="D221" s="4"/>
      <c r="E221" s="4"/>
      <c r="F221" s="27">
        <f t="shared" si="6"/>
        <v>0</v>
      </c>
      <c r="G221" s="28">
        <f t="shared" si="7"/>
        <v>0</v>
      </c>
    </row>
    <row r="222" spans="1:7" x14ac:dyDescent="0.35">
      <c r="A222" s="4"/>
      <c r="B222" s="4"/>
      <c r="C222" s="4"/>
      <c r="D222" s="4"/>
      <c r="E222" s="4"/>
      <c r="F222" s="27">
        <f t="shared" si="6"/>
        <v>0</v>
      </c>
      <c r="G222" s="28">
        <f t="shared" si="7"/>
        <v>0</v>
      </c>
    </row>
    <row r="223" spans="1:7" x14ac:dyDescent="0.35">
      <c r="A223" s="4"/>
      <c r="B223" s="4"/>
      <c r="C223" s="4"/>
      <c r="D223" s="4"/>
      <c r="E223" s="4"/>
      <c r="F223" s="27">
        <f t="shared" si="6"/>
        <v>0</v>
      </c>
      <c r="G223" s="28">
        <f t="shared" si="7"/>
        <v>0</v>
      </c>
    </row>
    <row r="224" spans="1:7" x14ac:dyDescent="0.35">
      <c r="A224" s="4"/>
      <c r="B224" s="4"/>
      <c r="C224" s="4"/>
      <c r="D224" s="4"/>
      <c r="E224" s="4"/>
      <c r="F224" s="27">
        <f t="shared" si="6"/>
        <v>0</v>
      </c>
      <c r="G224" s="28">
        <f t="shared" si="7"/>
        <v>0</v>
      </c>
    </row>
    <row r="225" spans="1:7" x14ac:dyDescent="0.35">
      <c r="A225" s="4"/>
      <c r="B225" s="4"/>
      <c r="C225" s="4"/>
      <c r="D225" s="4"/>
      <c r="E225" s="4"/>
      <c r="F225" s="27">
        <f t="shared" si="6"/>
        <v>0</v>
      </c>
      <c r="G225" s="28">
        <f t="shared" si="7"/>
        <v>0</v>
      </c>
    </row>
    <row r="226" spans="1:7" x14ac:dyDescent="0.35">
      <c r="A226" s="4"/>
      <c r="B226" s="4"/>
      <c r="C226" s="4"/>
      <c r="D226" s="4"/>
      <c r="E226" s="4"/>
      <c r="F226" s="27">
        <f t="shared" si="6"/>
        <v>0</v>
      </c>
      <c r="G226" s="28">
        <f t="shared" si="7"/>
        <v>0</v>
      </c>
    </row>
    <row r="227" spans="1:7" x14ac:dyDescent="0.35">
      <c r="A227" s="4"/>
      <c r="B227" s="4"/>
      <c r="C227" s="4"/>
      <c r="D227" s="4"/>
      <c r="E227" s="4"/>
      <c r="F227" s="27">
        <f t="shared" si="6"/>
        <v>0</v>
      </c>
      <c r="G227" s="28">
        <f t="shared" si="7"/>
        <v>0</v>
      </c>
    </row>
    <row r="228" spans="1:7" x14ac:dyDescent="0.35">
      <c r="A228" s="4"/>
      <c r="B228" s="4"/>
      <c r="C228" s="4"/>
      <c r="D228" s="4"/>
      <c r="E228" s="4"/>
      <c r="F228" s="27">
        <f t="shared" si="6"/>
        <v>0</v>
      </c>
      <c r="G228" s="28">
        <f t="shared" si="7"/>
        <v>0</v>
      </c>
    </row>
    <row r="229" spans="1:7" x14ac:dyDescent="0.35">
      <c r="A229" s="4"/>
      <c r="B229" s="4"/>
      <c r="C229" s="4"/>
      <c r="D229" s="4"/>
      <c r="E229" s="4"/>
      <c r="F229" s="27">
        <f t="shared" si="6"/>
        <v>0</v>
      </c>
      <c r="G229" s="28">
        <f t="shared" si="7"/>
        <v>0</v>
      </c>
    </row>
    <row r="230" spans="1:7" x14ac:dyDescent="0.35">
      <c r="A230" s="4"/>
      <c r="B230" s="4"/>
      <c r="C230" s="4"/>
      <c r="D230" s="4"/>
      <c r="E230" s="4"/>
      <c r="F230" s="27">
        <f t="shared" si="6"/>
        <v>0</v>
      </c>
      <c r="G230" s="28">
        <f t="shared" si="7"/>
        <v>0</v>
      </c>
    </row>
    <row r="231" spans="1:7" x14ac:dyDescent="0.35">
      <c r="A231" s="4"/>
      <c r="B231" s="4"/>
      <c r="C231" s="4"/>
      <c r="D231" s="4"/>
      <c r="E231" s="4"/>
      <c r="F231" s="27">
        <f t="shared" si="6"/>
        <v>0</v>
      </c>
      <c r="G231" s="28">
        <f t="shared" si="7"/>
        <v>0</v>
      </c>
    </row>
    <row r="232" spans="1:7" x14ac:dyDescent="0.35">
      <c r="A232" s="4"/>
      <c r="B232" s="4"/>
      <c r="C232" s="4"/>
      <c r="D232" s="4"/>
      <c r="E232" s="4"/>
      <c r="F232" s="27">
        <f t="shared" si="6"/>
        <v>0</v>
      </c>
      <c r="G232" s="28">
        <f t="shared" si="7"/>
        <v>0</v>
      </c>
    </row>
    <row r="233" spans="1:7" x14ac:dyDescent="0.35">
      <c r="A233" s="4"/>
      <c r="B233" s="4"/>
      <c r="C233" s="4"/>
      <c r="D233" s="4"/>
      <c r="E233" s="4"/>
      <c r="F233" s="27">
        <f t="shared" si="6"/>
        <v>0</v>
      </c>
      <c r="G233" s="28">
        <f t="shared" si="7"/>
        <v>0</v>
      </c>
    </row>
    <row r="234" spans="1:7" x14ac:dyDescent="0.35">
      <c r="A234" s="4"/>
      <c r="B234" s="4"/>
      <c r="C234" s="4"/>
      <c r="D234" s="4"/>
      <c r="E234" s="4"/>
      <c r="F234" s="27">
        <f t="shared" si="6"/>
        <v>0</v>
      </c>
      <c r="G234" s="28">
        <f t="shared" si="7"/>
        <v>0</v>
      </c>
    </row>
    <row r="235" spans="1:7" x14ac:dyDescent="0.35">
      <c r="A235" s="4"/>
      <c r="B235" s="4"/>
      <c r="C235" s="4"/>
      <c r="D235" s="4"/>
      <c r="E235" s="4"/>
      <c r="F235" s="27">
        <f t="shared" si="6"/>
        <v>0</v>
      </c>
      <c r="G235" s="28">
        <f t="shared" si="7"/>
        <v>0</v>
      </c>
    </row>
    <row r="236" spans="1:7" x14ac:dyDescent="0.35">
      <c r="A236" s="4"/>
      <c r="B236" s="4"/>
      <c r="C236" s="4"/>
      <c r="D236" s="4"/>
      <c r="E236" s="4"/>
      <c r="F236" s="27">
        <f t="shared" si="6"/>
        <v>0</v>
      </c>
      <c r="G236" s="28">
        <f t="shared" si="7"/>
        <v>0</v>
      </c>
    </row>
    <row r="237" spans="1:7" x14ac:dyDescent="0.35">
      <c r="A237" s="4"/>
      <c r="B237" s="4"/>
      <c r="C237" s="4"/>
      <c r="D237" s="4"/>
      <c r="E237" s="4"/>
      <c r="F237" s="27">
        <f t="shared" si="6"/>
        <v>0</v>
      </c>
      <c r="G237" s="28">
        <f t="shared" si="7"/>
        <v>0</v>
      </c>
    </row>
    <row r="238" spans="1:7" x14ac:dyDescent="0.35">
      <c r="A238" s="4"/>
      <c r="B238" s="4"/>
      <c r="C238" s="4"/>
      <c r="D238" s="4"/>
      <c r="E238" s="4"/>
      <c r="F238" s="27">
        <f t="shared" si="6"/>
        <v>0</v>
      </c>
      <c r="G238" s="28">
        <f t="shared" si="7"/>
        <v>0</v>
      </c>
    </row>
    <row r="239" spans="1:7" x14ac:dyDescent="0.35">
      <c r="A239" s="4"/>
      <c r="B239" s="4"/>
      <c r="C239" s="4"/>
      <c r="D239" s="4"/>
      <c r="E239" s="4"/>
      <c r="F239" s="27">
        <f t="shared" si="6"/>
        <v>0</v>
      </c>
      <c r="G239" s="28">
        <f t="shared" si="7"/>
        <v>0</v>
      </c>
    </row>
    <row r="240" spans="1:7" x14ac:dyDescent="0.35">
      <c r="A240" s="4"/>
      <c r="B240" s="4"/>
      <c r="C240" s="4"/>
      <c r="D240" s="4"/>
      <c r="E240" s="4"/>
      <c r="F240" s="27">
        <f t="shared" si="6"/>
        <v>0</v>
      </c>
      <c r="G240" s="28">
        <f t="shared" si="7"/>
        <v>0</v>
      </c>
    </row>
    <row r="241" spans="1:7" x14ac:dyDescent="0.35">
      <c r="A241" s="4"/>
      <c r="B241" s="4"/>
      <c r="C241" s="4"/>
      <c r="D241" s="4"/>
      <c r="E241" s="4"/>
      <c r="F241" s="27">
        <f t="shared" si="6"/>
        <v>0</v>
      </c>
      <c r="G241" s="28">
        <f t="shared" si="7"/>
        <v>0</v>
      </c>
    </row>
    <row r="242" spans="1:7" x14ac:dyDescent="0.35">
      <c r="A242" s="4"/>
      <c r="B242" s="4"/>
      <c r="C242" s="4"/>
      <c r="D242" s="4"/>
      <c r="E242" s="4"/>
      <c r="F242" s="27">
        <f t="shared" si="6"/>
        <v>0</v>
      </c>
      <c r="G242" s="28">
        <f t="shared" si="7"/>
        <v>0</v>
      </c>
    </row>
    <row r="243" spans="1:7" x14ac:dyDescent="0.35">
      <c r="A243" s="4"/>
      <c r="B243" s="4"/>
      <c r="C243" s="4"/>
      <c r="D243" s="4"/>
      <c r="E243" s="4"/>
      <c r="F243" s="27">
        <f t="shared" si="6"/>
        <v>0</v>
      </c>
      <c r="G243" s="28">
        <f t="shared" si="7"/>
        <v>0</v>
      </c>
    </row>
    <row r="244" spans="1:7" x14ac:dyDescent="0.35">
      <c r="A244" s="4"/>
      <c r="B244" s="4"/>
      <c r="C244" s="4"/>
      <c r="D244" s="4"/>
      <c r="E244" s="4"/>
      <c r="F244" s="27">
        <f t="shared" si="6"/>
        <v>0</v>
      </c>
      <c r="G244" s="28">
        <f t="shared" si="7"/>
        <v>0</v>
      </c>
    </row>
    <row r="245" spans="1:7" x14ac:dyDescent="0.35">
      <c r="A245" s="4"/>
      <c r="B245" s="4"/>
      <c r="C245" s="4"/>
      <c r="D245" s="4"/>
      <c r="E245" s="4"/>
      <c r="F245" s="27">
        <f t="shared" si="6"/>
        <v>0</v>
      </c>
      <c r="G245" s="28">
        <f t="shared" si="7"/>
        <v>0</v>
      </c>
    </row>
    <row r="246" spans="1:7" x14ac:dyDescent="0.35">
      <c r="A246" s="4"/>
      <c r="B246" s="4"/>
      <c r="C246" s="4"/>
      <c r="D246" s="4"/>
      <c r="E246" s="4"/>
      <c r="F246" s="27">
        <f t="shared" si="6"/>
        <v>0</v>
      </c>
      <c r="G246" s="28">
        <f t="shared" si="7"/>
        <v>0</v>
      </c>
    </row>
    <row r="247" spans="1:7" x14ac:dyDescent="0.35">
      <c r="A247" s="4"/>
      <c r="B247" s="4"/>
      <c r="C247" s="4"/>
      <c r="D247" s="4"/>
      <c r="E247" s="4"/>
      <c r="F247" s="27">
        <f t="shared" si="6"/>
        <v>0</v>
      </c>
      <c r="G247" s="28">
        <f t="shared" si="7"/>
        <v>0</v>
      </c>
    </row>
    <row r="248" spans="1:7" x14ac:dyDescent="0.35">
      <c r="A248" s="4"/>
      <c r="B248" s="4"/>
      <c r="C248" s="4"/>
      <c r="D248" s="4"/>
      <c r="E248" s="4"/>
      <c r="F248" s="27">
        <f t="shared" si="6"/>
        <v>0</v>
      </c>
      <c r="G248" s="28">
        <f t="shared" si="7"/>
        <v>0</v>
      </c>
    </row>
    <row r="249" spans="1:7" x14ac:dyDescent="0.35">
      <c r="A249" s="4"/>
      <c r="B249" s="4"/>
      <c r="C249" s="4"/>
      <c r="D249" s="4"/>
      <c r="E249" s="4"/>
      <c r="F249" s="27">
        <f t="shared" si="6"/>
        <v>0</v>
      </c>
      <c r="G249" s="28">
        <f t="shared" si="7"/>
        <v>0</v>
      </c>
    </row>
    <row r="250" spans="1:7" x14ac:dyDescent="0.35">
      <c r="A250" s="4"/>
      <c r="B250" s="4"/>
      <c r="C250" s="4"/>
      <c r="D250" s="4"/>
      <c r="E250" s="4"/>
      <c r="F250" s="27">
        <f>_xlfn.IFS(B250="Web of Science'a göre h-indeksi en az 5 olmak", 5, B250= "Yurtdışındaki bir üniversitede doktora sonrası araştırmacı olarak görev almak", 5, TRUE,0)</f>
        <v>0</v>
      </c>
      <c r="G250" s="28">
        <f>F250</f>
        <v>0</v>
      </c>
    </row>
    <row r="251" spans="1:7" x14ac:dyDescent="0.35">
      <c r="B251" s="4"/>
    </row>
    <row r="252" spans="1:7" x14ac:dyDescent="0.35">
      <c r="B252" s="4"/>
    </row>
  </sheetData>
  <sheetProtection algorithmName="SHA-512" hashValue="iECsSl5c3csuLJx38r8YKND5aA28oL3GnZpUjpZOpcqsPozG8aAMm8+iM9AzzIc4BHrXB9k7Ik7p6+4UZgI7rQ==" saltValue="19t3DLFx5xck9MTQ1uM2WA==" spinCount="100000" sheet="1" objects="1" scenarios="1"/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11B023F-78DF-4DB3-A14F-231493072E21}">
          <x14:formula1>
            <xm:f>LİSTELER!$A$1:$A$9</xm:f>
          </x14:formula1>
          <xm:sqref>A3:A250</xm:sqref>
        </x14:dataValidation>
        <x14:dataValidation type="list" allowBlank="1" showInputMessage="1" showErrorMessage="1" xr:uid="{07419939-4A5F-41BA-9C54-651D2E942FC7}">
          <x14:formula1>
            <xm:f>LİSTELER!$B$1:$B$7</xm:f>
          </x14:formula1>
          <xm:sqref>B251:B252</xm:sqref>
        </x14:dataValidation>
        <x14:dataValidation type="list" allowBlank="1" showInputMessage="1" showErrorMessage="1" xr:uid="{3AC9B333-3FB6-4609-A6AA-F8F46636A27E}">
          <x14:formula1>
            <xm:f>LİSTELER!$P$1:$P$2</xm:f>
          </x14:formula1>
          <xm:sqref>D3:D250</xm:sqref>
        </x14:dataValidation>
        <x14:dataValidation type="list" allowBlank="1" showInputMessage="1" showErrorMessage="1" xr:uid="{4B9B60A2-5D42-4751-B3C7-6FBA237590B6}">
          <x14:formula1>
            <xm:f>LİSTELER!$Q$1:$Q$2</xm:f>
          </x14:formula1>
          <xm:sqref>E3:E250</xm:sqref>
        </x14:dataValidation>
        <x14:dataValidation type="list" allowBlank="1" showInputMessage="1" showErrorMessage="1" xr:uid="{7B755290-ECE0-43D9-9EA3-B2C9F98A90F6}">
          <x14:formula1>
            <xm:f>LİSTELER!$M$1:$M$2</xm:f>
          </x14:formula1>
          <xm:sqref>B3:B250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FA20-503B-4E51-9FAA-56211BDD83EC}">
  <dimension ref="A1:H252"/>
  <sheetViews>
    <sheetView zoomScale="70" zoomScaleNormal="70" workbookViewId="0">
      <selection activeCell="F3" sqref="F3"/>
    </sheetView>
  </sheetViews>
  <sheetFormatPr defaultColWidth="9.1796875" defaultRowHeight="14.5" x14ac:dyDescent="0.35"/>
  <cols>
    <col min="1" max="1" width="24.453125" style="3" customWidth="1"/>
    <col min="2" max="2" width="45.453125" style="3" customWidth="1"/>
    <col min="3" max="4" width="45.179687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25" customWidth="1"/>
    <col min="9" max="16384" width="9.1796875" style="3"/>
  </cols>
  <sheetData>
    <row r="1" spans="1:8" ht="36" customHeight="1" x14ac:dyDescent="0.35">
      <c r="A1" s="33" t="s">
        <v>154</v>
      </c>
      <c r="B1" s="33"/>
      <c r="C1" s="33"/>
      <c r="D1" s="33"/>
      <c r="E1" s="33"/>
      <c r="F1" s="33"/>
      <c r="G1" s="33"/>
      <c r="H1" s="34"/>
    </row>
    <row r="2" spans="1:8" ht="29" x14ac:dyDescent="0.35">
      <c r="A2" s="24" t="s">
        <v>37</v>
      </c>
      <c r="B2" s="5" t="s">
        <v>130</v>
      </c>
      <c r="C2" s="5" t="s">
        <v>155</v>
      </c>
      <c r="D2" s="5" t="s">
        <v>156</v>
      </c>
      <c r="E2" s="5" t="s">
        <v>15</v>
      </c>
      <c r="F2" s="5" t="s">
        <v>4</v>
      </c>
      <c r="G2" s="26" t="s">
        <v>160</v>
      </c>
      <c r="H2" s="26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27">
        <f>_xlfn.IFS(A3= "MİMARLIK, PLANLAMA VE TASARIM TEMEL ALANI", _xlfn.IFS(
B3="Yarışma", 15,
B3="Uygulanmış/Tamamlanmış Proje", 10,
B3="Yazılım", 15),TRUE, 0)</f>
        <v>0</v>
      </c>
      <c r="H3" s="28">
        <f>G3</f>
        <v>0</v>
      </c>
    </row>
    <row r="4" spans="1:8" x14ac:dyDescent="0.35">
      <c r="A4" s="4"/>
      <c r="B4" s="4"/>
      <c r="C4" s="4"/>
      <c r="D4" s="4"/>
      <c r="E4" s="4"/>
      <c r="F4" s="4"/>
      <c r="G4" s="27">
        <f t="shared" ref="G4:G67" si="0">_xlfn.IFS(A4= "MİMARLIK, PLANLAMA VE TASARIM TEMEL ALANI", _xlfn.IFS(
B4="Yarışma", 15,
B4="Uygulanmış/Tamamlanmış Proje", 10,
B4="Yazılım", 15),TRUE, 0)</f>
        <v>0</v>
      </c>
      <c r="H4" s="28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27">
        <f t="shared" si="0"/>
        <v>0</v>
      </c>
      <c r="H5" s="28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27">
        <f t="shared" si="0"/>
        <v>0</v>
      </c>
      <c r="H6" s="28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27">
        <f t="shared" si="0"/>
        <v>0</v>
      </c>
      <c r="H7" s="28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27">
        <f t="shared" si="0"/>
        <v>0</v>
      </c>
      <c r="H8" s="28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27">
        <f t="shared" si="0"/>
        <v>0</v>
      </c>
      <c r="H9" s="28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27">
        <f t="shared" si="0"/>
        <v>0</v>
      </c>
      <c r="H10" s="28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27">
        <f t="shared" si="0"/>
        <v>0</v>
      </c>
      <c r="H11" s="28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27">
        <f t="shared" si="0"/>
        <v>0</v>
      </c>
      <c r="H12" s="28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27">
        <f t="shared" si="0"/>
        <v>0</v>
      </c>
      <c r="H13" s="28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27">
        <f t="shared" si="0"/>
        <v>0</v>
      </c>
      <c r="H14" s="28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27">
        <f t="shared" si="0"/>
        <v>0</v>
      </c>
      <c r="H15" s="28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27">
        <f t="shared" si="0"/>
        <v>0</v>
      </c>
      <c r="H16" s="28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27">
        <f t="shared" si="0"/>
        <v>0</v>
      </c>
      <c r="H17" s="28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27">
        <f t="shared" si="0"/>
        <v>0</v>
      </c>
      <c r="H18" s="28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27">
        <f t="shared" si="0"/>
        <v>0</v>
      </c>
      <c r="H19" s="28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27">
        <f t="shared" si="0"/>
        <v>0</v>
      </c>
      <c r="H20" s="28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27">
        <f t="shared" si="0"/>
        <v>0</v>
      </c>
      <c r="H21" s="28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27">
        <f t="shared" si="0"/>
        <v>0</v>
      </c>
      <c r="H22" s="28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27">
        <f t="shared" si="0"/>
        <v>0</v>
      </c>
      <c r="H23" s="28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27">
        <f t="shared" si="0"/>
        <v>0</v>
      </c>
      <c r="H24" s="28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27">
        <f t="shared" si="0"/>
        <v>0</v>
      </c>
      <c r="H25" s="28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27">
        <f t="shared" si="0"/>
        <v>0</v>
      </c>
      <c r="H26" s="28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27">
        <f t="shared" si="0"/>
        <v>0</v>
      </c>
      <c r="H27" s="28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27">
        <f t="shared" si="0"/>
        <v>0</v>
      </c>
      <c r="H28" s="28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27">
        <f t="shared" si="0"/>
        <v>0</v>
      </c>
      <c r="H29" s="28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27">
        <f t="shared" si="0"/>
        <v>0</v>
      </c>
      <c r="H30" s="28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27">
        <f t="shared" si="0"/>
        <v>0</v>
      </c>
      <c r="H31" s="28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27">
        <f t="shared" si="0"/>
        <v>0</v>
      </c>
      <c r="H32" s="28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27">
        <f t="shared" si="0"/>
        <v>0</v>
      </c>
      <c r="H33" s="28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27">
        <f t="shared" si="0"/>
        <v>0</v>
      </c>
      <c r="H34" s="28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27">
        <f t="shared" si="0"/>
        <v>0</v>
      </c>
      <c r="H35" s="28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27">
        <f t="shared" si="0"/>
        <v>0</v>
      </c>
      <c r="H36" s="28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27">
        <f t="shared" si="0"/>
        <v>0</v>
      </c>
      <c r="H37" s="28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27">
        <f t="shared" si="0"/>
        <v>0</v>
      </c>
      <c r="H38" s="28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27">
        <f t="shared" si="0"/>
        <v>0</v>
      </c>
      <c r="H39" s="28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27">
        <f t="shared" si="0"/>
        <v>0</v>
      </c>
      <c r="H40" s="28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27">
        <f t="shared" si="0"/>
        <v>0</v>
      </c>
      <c r="H41" s="28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27">
        <f t="shared" si="0"/>
        <v>0</v>
      </c>
      <c r="H42" s="28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27">
        <f t="shared" si="0"/>
        <v>0</v>
      </c>
      <c r="H43" s="28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27">
        <f t="shared" si="0"/>
        <v>0</v>
      </c>
      <c r="H44" s="28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27">
        <f t="shared" si="0"/>
        <v>0</v>
      </c>
      <c r="H45" s="28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27">
        <f t="shared" si="0"/>
        <v>0</v>
      </c>
      <c r="H46" s="28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27">
        <f t="shared" si="0"/>
        <v>0</v>
      </c>
      <c r="H47" s="28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27">
        <f t="shared" si="0"/>
        <v>0</v>
      </c>
      <c r="H48" s="28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27">
        <f t="shared" si="0"/>
        <v>0</v>
      </c>
      <c r="H49" s="28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27">
        <f t="shared" si="0"/>
        <v>0</v>
      </c>
      <c r="H50" s="28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27">
        <f t="shared" si="0"/>
        <v>0</v>
      </c>
      <c r="H51" s="28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27">
        <f t="shared" si="0"/>
        <v>0</v>
      </c>
      <c r="H52" s="28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27">
        <f t="shared" si="0"/>
        <v>0</v>
      </c>
      <c r="H53" s="28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27">
        <f t="shared" si="0"/>
        <v>0</v>
      </c>
      <c r="H54" s="28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27">
        <f t="shared" si="0"/>
        <v>0</v>
      </c>
      <c r="H55" s="28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27">
        <f t="shared" si="0"/>
        <v>0</v>
      </c>
      <c r="H56" s="28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27">
        <f t="shared" si="0"/>
        <v>0</v>
      </c>
      <c r="H57" s="28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27">
        <f t="shared" si="0"/>
        <v>0</v>
      </c>
      <c r="H58" s="28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27">
        <f t="shared" si="0"/>
        <v>0</v>
      </c>
      <c r="H59" s="28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27">
        <f t="shared" si="0"/>
        <v>0</v>
      </c>
      <c r="H60" s="28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27">
        <f t="shared" si="0"/>
        <v>0</v>
      </c>
      <c r="H61" s="28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27">
        <f t="shared" si="0"/>
        <v>0</v>
      </c>
      <c r="H62" s="28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27">
        <f t="shared" si="0"/>
        <v>0</v>
      </c>
      <c r="H63" s="28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27">
        <f t="shared" si="0"/>
        <v>0</v>
      </c>
      <c r="H64" s="28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27">
        <f t="shared" si="0"/>
        <v>0</v>
      </c>
      <c r="H65" s="28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27">
        <f t="shared" si="0"/>
        <v>0</v>
      </c>
      <c r="H66" s="28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27">
        <f t="shared" si="0"/>
        <v>0</v>
      </c>
      <c r="H67" s="28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27">
        <f t="shared" ref="G68:G131" si="2">_xlfn.IFS(A68= "MİMARLIK, PLANLAMA VE TASARIM TEMEL ALANI", _xlfn.IFS(
B68="Yarışma", 15,
B68="Uygulanmış/Tamamlanmış Proje", 10,
B68="Yazılım", 15),TRUE, 0)</f>
        <v>0</v>
      </c>
      <c r="H68" s="28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27">
        <f t="shared" si="2"/>
        <v>0</v>
      </c>
      <c r="H69" s="28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27">
        <f t="shared" si="2"/>
        <v>0</v>
      </c>
      <c r="H70" s="28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27">
        <f t="shared" si="2"/>
        <v>0</v>
      </c>
      <c r="H71" s="28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27">
        <f t="shared" si="2"/>
        <v>0</v>
      </c>
      <c r="H72" s="28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27">
        <f t="shared" si="2"/>
        <v>0</v>
      </c>
      <c r="H73" s="28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27">
        <f t="shared" si="2"/>
        <v>0</v>
      </c>
      <c r="H74" s="28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27">
        <f t="shared" si="2"/>
        <v>0</v>
      </c>
      <c r="H75" s="28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27">
        <f t="shared" si="2"/>
        <v>0</v>
      </c>
      <c r="H76" s="28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27">
        <f t="shared" si="2"/>
        <v>0</v>
      </c>
      <c r="H77" s="28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27">
        <f t="shared" si="2"/>
        <v>0</v>
      </c>
      <c r="H78" s="28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27">
        <f t="shared" si="2"/>
        <v>0</v>
      </c>
      <c r="H79" s="28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27">
        <f t="shared" si="2"/>
        <v>0</v>
      </c>
      <c r="H80" s="28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27">
        <f t="shared" si="2"/>
        <v>0</v>
      </c>
      <c r="H81" s="28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27">
        <f t="shared" si="2"/>
        <v>0</v>
      </c>
      <c r="H82" s="28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27">
        <f t="shared" si="2"/>
        <v>0</v>
      </c>
      <c r="H83" s="28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27">
        <f t="shared" si="2"/>
        <v>0</v>
      </c>
      <c r="H84" s="28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27">
        <f t="shared" si="2"/>
        <v>0</v>
      </c>
      <c r="H85" s="28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27">
        <f t="shared" si="2"/>
        <v>0</v>
      </c>
      <c r="H86" s="28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27">
        <f t="shared" si="2"/>
        <v>0</v>
      </c>
      <c r="H87" s="28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27">
        <f t="shared" si="2"/>
        <v>0</v>
      </c>
      <c r="H88" s="28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27">
        <f t="shared" si="2"/>
        <v>0</v>
      </c>
      <c r="H89" s="28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27">
        <f t="shared" si="2"/>
        <v>0</v>
      </c>
      <c r="H90" s="28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27">
        <f t="shared" si="2"/>
        <v>0</v>
      </c>
      <c r="H91" s="28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27">
        <f t="shared" si="2"/>
        <v>0</v>
      </c>
      <c r="H92" s="28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27">
        <f t="shared" si="2"/>
        <v>0</v>
      </c>
      <c r="H93" s="28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27">
        <f t="shared" si="2"/>
        <v>0</v>
      </c>
      <c r="H94" s="28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27">
        <f t="shared" si="2"/>
        <v>0</v>
      </c>
      <c r="H95" s="28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27">
        <f t="shared" si="2"/>
        <v>0</v>
      </c>
      <c r="H96" s="28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27">
        <f t="shared" si="2"/>
        <v>0</v>
      </c>
      <c r="H97" s="28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27">
        <f t="shared" si="2"/>
        <v>0</v>
      </c>
      <c r="H98" s="28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27">
        <f t="shared" si="2"/>
        <v>0</v>
      </c>
      <c r="H99" s="28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27">
        <f t="shared" si="2"/>
        <v>0</v>
      </c>
      <c r="H100" s="28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27">
        <f t="shared" si="2"/>
        <v>0</v>
      </c>
      <c r="H101" s="28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27">
        <f t="shared" si="2"/>
        <v>0</v>
      </c>
      <c r="H102" s="28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27">
        <f t="shared" si="2"/>
        <v>0</v>
      </c>
      <c r="H103" s="28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27">
        <f t="shared" si="2"/>
        <v>0</v>
      </c>
      <c r="H104" s="28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27">
        <f t="shared" si="2"/>
        <v>0</v>
      </c>
      <c r="H105" s="28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27">
        <f t="shared" si="2"/>
        <v>0</v>
      </c>
      <c r="H106" s="28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27">
        <f t="shared" si="2"/>
        <v>0</v>
      </c>
      <c r="H107" s="28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27">
        <f t="shared" si="2"/>
        <v>0</v>
      </c>
      <c r="H108" s="28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27">
        <f t="shared" si="2"/>
        <v>0</v>
      </c>
      <c r="H109" s="28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27">
        <f t="shared" si="2"/>
        <v>0</v>
      </c>
      <c r="H110" s="28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27">
        <f t="shared" si="2"/>
        <v>0</v>
      </c>
      <c r="H111" s="28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27">
        <f t="shared" si="2"/>
        <v>0</v>
      </c>
      <c r="H112" s="28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27">
        <f t="shared" si="2"/>
        <v>0</v>
      </c>
      <c r="H113" s="28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27">
        <f t="shared" si="2"/>
        <v>0</v>
      </c>
      <c r="H114" s="28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27">
        <f t="shared" si="2"/>
        <v>0</v>
      </c>
      <c r="H115" s="28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27">
        <f t="shared" si="2"/>
        <v>0</v>
      </c>
      <c r="H116" s="28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27">
        <f t="shared" si="2"/>
        <v>0</v>
      </c>
      <c r="H117" s="28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27">
        <f t="shared" si="2"/>
        <v>0</v>
      </c>
      <c r="H118" s="28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27">
        <f t="shared" si="2"/>
        <v>0</v>
      </c>
      <c r="H119" s="28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27">
        <f t="shared" si="2"/>
        <v>0</v>
      </c>
      <c r="H120" s="28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27">
        <f t="shared" si="2"/>
        <v>0</v>
      </c>
      <c r="H121" s="28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27">
        <f t="shared" si="2"/>
        <v>0</v>
      </c>
      <c r="H122" s="28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27">
        <f t="shared" si="2"/>
        <v>0</v>
      </c>
      <c r="H123" s="28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27">
        <f t="shared" si="2"/>
        <v>0</v>
      </c>
      <c r="H124" s="28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27">
        <f t="shared" si="2"/>
        <v>0</v>
      </c>
      <c r="H125" s="28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27">
        <f t="shared" si="2"/>
        <v>0</v>
      </c>
      <c r="H126" s="28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27">
        <f t="shared" si="2"/>
        <v>0</v>
      </c>
      <c r="H127" s="28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27">
        <f t="shared" si="2"/>
        <v>0</v>
      </c>
      <c r="H128" s="28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27">
        <f t="shared" si="2"/>
        <v>0</v>
      </c>
      <c r="H129" s="28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27">
        <f t="shared" si="2"/>
        <v>0</v>
      </c>
      <c r="H130" s="28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27">
        <f t="shared" si="2"/>
        <v>0</v>
      </c>
      <c r="H131" s="28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27">
        <f t="shared" ref="G132:G195" si="4">_xlfn.IFS(A132= "MİMARLIK, PLANLAMA VE TASARIM TEMEL ALANI", _xlfn.IFS(
B132="Yarışma", 15,
B132="Uygulanmış/Tamamlanmış Proje", 10,
B132="Yazılım", 15),TRUE, 0)</f>
        <v>0</v>
      </c>
      <c r="H132" s="28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27">
        <f t="shared" si="4"/>
        <v>0</v>
      </c>
      <c r="H133" s="28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27">
        <f t="shared" si="4"/>
        <v>0</v>
      </c>
      <c r="H134" s="28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27">
        <f t="shared" si="4"/>
        <v>0</v>
      </c>
      <c r="H135" s="28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27">
        <f t="shared" si="4"/>
        <v>0</v>
      </c>
      <c r="H136" s="28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27">
        <f t="shared" si="4"/>
        <v>0</v>
      </c>
      <c r="H137" s="28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27">
        <f t="shared" si="4"/>
        <v>0</v>
      </c>
      <c r="H138" s="28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27">
        <f t="shared" si="4"/>
        <v>0</v>
      </c>
      <c r="H139" s="28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27">
        <f t="shared" si="4"/>
        <v>0</v>
      </c>
      <c r="H140" s="28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27">
        <f t="shared" si="4"/>
        <v>0</v>
      </c>
      <c r="H141" s="28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27">
        <f t="shared" si="4"/>
        <v>0</v>
      </c>
      <c r="H142" s="28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27">
        <f t="shared" si="4"/>
        <v>0</v>
      </c>
      <c r="H143" s="28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27">
        <f t="shared" si="4"/>
        <v>0</v>
      </c>
      <c r="H144" s="28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27">
        <f t="shared" si="4"/>
        <v>0</v>
      </c>
      <c r="H145" s="28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27">
        <f t="shared" si="4"/>
        <v>0</v>
      </c>
      <c r="H146" s="28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27">
        <f t="shared" si="4"/>
        <v>0</v>
      </c>
      <c r="H147" s="28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27">
        <f t="shared" si="4"/>
        <v>0</v>
      </c>
      <c r="H148" s="28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27">
        <f t="shared" si="4"/>
        <v>0</v>
      </c>
      <c r="H149" s="28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27">
        <f t="shared" si="4"/>
        <v>0</v>
      </c>
      <c r="H150" s="28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27">
        <f t="shared" si="4"/>
        <v>0</v>
      </c>
      <c r="H151" s="28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27">
        <f t="shared" si="4"/>
        <v>0</v>
      </c>
      <c r="H152" s="28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27">
        <f t="shared" si="4"/>
        <v>0</v>
      </c>
      <c r="H153" s="28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27">
        <f t="shared" si="4"/>
        <v>0</v>
      </c>
      <c r="H154" s="28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27">
        <f t="shared" si="4"/>
        <v>0</v>
      </c>
      <c r="H155" s="28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27">
        <f t="shared" si="4"/>
        <v>0</v>
      </c>
      <c r="H156" s="28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27">
        <f t="shared" si="4"/>
        <v>0</v>
      </c>
      <c r="H157" s="28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27">
        <f t="shared" si="4"/>
        <v>0</v>
      </c>
      <c r="H158" s="28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27">
        <f t="shared" si="4"/>
        <v>0</v>
      </c>
      <c r="H159" s="28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27">
        <f t="shared" si="4"/>
        <v>0</v>
      </c>
      <c r="H160" s="28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27">
        <f t="shared" si="4"/>
        <v>0</v>
      </c>
      <c r="H161" s="28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27">
        <f t="shared" si="4"/>
        <v>0</v>
      </c>
      <c r="H162" s="28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27">
        <f t="shared" si="4"/>
        <v>0</v>
      </c>
      <c r="H163" s="28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27">
        <f t="shared" si="4"/>
        <v>0</v>
      </c>
      <c r="H164" s="28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27">
        <f t="shared" si="4"/>
        <v>0</v>
      </c>
      <c r="H165" s="28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27">
        <f t="shared" si="4"/>
        <v>0</v>
      </c>
      <c r="H166" s="28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27">
        <f t="shared" si="4"/>
        <v>0</v>
      </c>
      <c r="H167" s="28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27">
        <f t="shared" si="4"/>
        <v>0</v>
      </c>
      <c r="H168" s="28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27">
        <f t="shared" si="4"/>
        <v>0</v>
      </c>
      <c r="H169" s="28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27">
        <f t="shared" si="4"/>
        <v>0</v>
      </c>
      <c r="H170" s="28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27">
        <f t="shared" si="4"/>
        <v>0</v>
      </c>
      <c r="H171" s="28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27">
        <f t="shared" si="4"/>
        <v>0</v>
      </c>
      <c r="H172" s="28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27">
        <f t="shared" si="4"/>
        <v>0</v>
      </c>
      <c r="H173" s="28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27">
        <f t="shared" si="4"/>
        <v>0</v>
      </c>
      <c r="H174" s="28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27">
        <f t="shared" si="4"/>
        <v>0</v>
      </c>
      <c r="H175" s="28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27">
        <f t="shared" si="4"/>
        <v>0</v>
      </c>
      <c r="H176" s="28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27">
        <f t="shared" si="4"/>
        <v>0</v>
      </c>
      <c r="H177" s="28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27">
        <f t="shared" si="4"/>
        <v>0</v>
      </c>
      <c r="H178" s="28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27">
        <f t="shared" si="4"/>
        <v>0</v>
      </c>
      <c r="H179" s="28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27">
        <f t="shared" si="4"/>
        <v>0</v>
      </c>
      <c r="H180" s="28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27">
        <f t="shared" si="4"/>
        <v>0</v>
      </c>
      <c r="H181" s="28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27">
        <f t="shared" si="4"/>
        <v>0</v>
      </c>
      <c r="H182" s="28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27">
        <f t="shared" si="4"/>
        <v>0</v>
      </c>
      <c r="H183" s="28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27">
        <f t="shared" si="4"/>
        <v>0</v>
      </c>
      <c r="H184" s="28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27">
        <f t="shared" si="4"/>
        <v>0</v>
      </c>
      <c r="H185" s="28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27">
        <f t="shared" si="4"/>
        <v>0</v>
      </c>
      <c r="H186" s="28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27">
        <f t="shared" si="4"/>
        <v>0</v>
      </c>
      <c r="H187" s="28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27">
        <f t="shared" si="4"/>
        <v>0</v>
      </c>
      <c r="H188" s="28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27">
        <f t="shared" si="4"/>
        <v>0</v>
      </c>
      <c r="H189" s="28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27">
        <f t="shared" si="4"/>
        <v>0</v>
      </c>
      <c r="H190" s="28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27">
        <f t="shared" si="4"/>
        <v>0</v>
      </c>
      <c r="H191" s="28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27">
        <f t="shared" si="4"/>
        <v>0</v>
      </c>
      <c r="H192" s="28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27">
        <f t="shared" si="4"/>
        <v>0</v>
      </c>
      <c r="H193" s="28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27">
        <f t="shared" si="4"/>
        <v>0</v>
      </c>
      <c r="H194" s="28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27">
        <f t="shared" si="4"/>
        <v>0</v>
      </c>
      <c r="H195" s="28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27">
        <f t="shared" ref="G196:G250" si="6">_xlfn.IFS(A196= "MİMARLIK, PLANLAMA VE TASARIM TEMEL ALANI", _xlfn.IFS(
B196="Yarışma", 15,
B196="Uygulanmış/Tamamlanmış Proje", 10,
B196="Yazılım", 15),TRUE, 0)</f>
        <v>0</v>
      </c>
      <c r="H196" s="28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27">
        <f t="shared" si="6"/>
        <v>0</v>
      </c>
      <c r="H197" s="28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27">
        <f t="shared" si="6"/>
        <v>0</v>
      </c>
      <c r="H198" s="28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27">
        <f t="shared" si="6"/>
        <v>0</v>
      </c>
      <c r="H199" s="28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27">
        <f t="shared" si="6"/>
        <v>0</v>
      </c>
      <c r="H200" s="28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27">
        <f t="shared" si="6"/>
        <v>0</v>
      </c>
      <c r="H201" s="28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27">
        <f t="shared" si="6"/>
        <v>0</v>
      </c>
      <c r="H202" s="28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27">
        <f t="shared" si="6"/>
        <v>0</v>
      </c>
      <c r="H203" s="28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27">
        <f t="shared" si="6"/>
        <v>0</v>
      </c>
      <c r="H204" s="28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27">
        <f t="shared" si="6"/>
        <v>0</v>
      </c>
      <c r="H205" s="28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27">
        <f t="shared" si="6"/>
        <v>0</v>
      </c>
      <c r="H206" s="28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27">
        <f t="shared" si="6"/>
        <v>0</v>
      </c>
      <c r="H207" s="28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27">
        <f t="shared" si="6"/>
        <v>0</v>
      </c>
      <c r="H208" s="28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27">
        <f t="shared" si="6"/>
        <v>0</v>
      </c>
      <c r="H209" s="28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27">
        <f t="shared" si="6"/>
        <v>0</v>
      </c>
      <c r="H210" s="28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27">
        <f t="shared" si="6"/>
        <v>0</v>
      </c>
      <c r="H211" s="28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27">
        <f t="shared" si="6"/>
        <v>0</v>
      </c>
      <c r="H212" s="28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27">
        <f t="shared" si="6"/>
        <v>0</v>
      </c>
      <c r="H213" s="28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27">
        <f t="shared" si="6"/>
        <v>0</v>
      </c>
      <c r="H214" s="28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27">
        <f t="shared" si="6"/>
        <v>0</v>
      </c>
      <c r="H215" s="28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27">
        <f t="shared" si="6"/>
        <v>0</v>
      </c>
      <c r="H216" s="28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27">
        <f t="shared" si="6"/>
        <v>0</v>
      </c>
      <c r="H217" s="28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27">
        <f t="shared" si="6"/>
        <v>0</v>
      </c>
      <c r="H218" s="28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27">
        <f t="shared" si="6"/>
        <v>0</v>
      </c>
      <c r="H219" s="28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27">
        <f t="shared" si="6"/>
        <v>0</v>
      </c>
      <c r="H220" s="28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27">
        <f t="shared" si="6"/>
        <v>0</v>
      </c>
      <c r="H221" s="28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27">
        <f t="shared" si="6"/>
        <v>0</v>
      </c>
      <c r="H222" s="28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27">
        <f t="shared" si="6"/>
        <v>0</v>
      </c>
      <c r="H223" s="28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27">
        <f t="shared" si="6"/>
        <v>0</v>
      </c>
      <c r="H224" s="28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27">
        <f t="shared" si="6"/>
        <v>0</v>
      </c>
      <c r="H225" s="28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27">
        <f t="shared" si="6"/>
        <v>0</v>
      </c>
      <c r="H226" s="28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27">
        <f t="shared" si="6"/>
        <v>0</v>
      </c>
      <c r="H227" s="28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27">
        <f t="shared" si="6"/>
        <v>0</v>
      </c>
      <c r="H228" s="28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27">
        <f t="shared" si="6"/>
        <v>0</v>
      </c>
      <c r="H229" s="28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27">
        <f t="shared" si="6"/>
        <v>0</v>
      </c>
      <c r="H230" s="28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27">
        <f t="shared" si="6"/>
        <v>0</v>
      </c>
      <c r="H231" s="28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27">
        <f t="shared" si="6"/>
        <v>0</v>
      </c>
      <c r="H232" s="28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27">
        <f t="shared" si="6"/>
        <v>0</v>
      </c>
      <c r="H233" s="28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27">
        <f t="shared" si="6"/>
        <v>0</v>
      </c>
      <c r="H234" s="28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27">
        <f t="shared" si="6"/>
        <v>0</v>
      </c>
      <c r="H235" s="28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27">
        <f t="shared" si="6"/>
        <v>0</v>
      </c>
      <c r="H236" s="28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27">
        <f t="shared" si="6"/>
        <v>0</v>
      </c>
      <c r="H237" s="28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27">
        <f t="shared" si="6"/>
        <v>0</v>
      </c>
      <c r="H238" s="28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27">
        <f t="shared" si="6"/>
        <v>0</v>
      </c>
      <c r="H239" s="28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27">
        <f t="shared" si="6"/>
        <v>0</v>
      </c>
      <c r="H240" s="28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27">
        <f t="shared" si="6"/>
        <v>0</v>
      </c>
      <c r="H241" s="28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27">
        <f t="shared" si="6"/>
        <v>0</v>
      </c>
      <c r="H242" s="28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27">
        <f t="shared" si="6"/>
        <v>0</v>
      </c>
      <c r="H243" s="28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27">
        <f t="shared" si="6"/>
        <v>0</v>
      </c>
      <c r="H244" s="28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27">
        <f t="shared" si="6"/>
        <v>0</v>
      </c>
      <c r="H245" s="28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27">
        <f t="shared" si="6"/>
        <v>0</v>
      </c>
      <c r="H246" s="28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27">
        <f t="shared" si="6"/>
        <v>0</v>
      </c>
      <c r="H247" s="28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27">
        <f t="shared" si="6"/>
        <v>0</v>
      </c>
      <c r="H248" s="28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27">
        <f t="shared" si="6"/>
        <v>0</v>
      </c>
      <c r="H249" s="28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27">
        <f t="shared" si="6"/>
        <v>0</v>
      </c>
      <c r="H250" s="28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2/8ud9cPKxVR/8L8SRnRQNjFBWSK0anPErt9j0Jfb8mCzxatG0+gh987vfr3FcYbk3tSMkE9cv0N63rs4qZ+uw==" saltValue="6cE7a91fu/UuDeSuEzfSSg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60D46EA-F1FE-4E7F-83C6-75CBA715C245}">
          <x14:formula1>
            <xm:f>LİSTELER!$Q$1:$Q$2</xm:f>
          </x14:formula1>
          <xm:sqref>F3:F250</xm:sqref>
        </x14:dataValidation>
        <x14:dataValidation type="list" allowBlank="1" showInputMessage="1" showErrorMessage="1" xr:uid="{5B213B66-6A1E-4FA9-825F-A6B419C6B3FF}">
          <x14:formula1>
            <xm:f>LİSTELER!$P$1:$P$2</xm:f>
          </x14:formula1>
          <xm:sqref>E3:E250</xm:sqref>
        </x14:dataValidation>
        <x14:dataValidation type="list" allowBlank="1" showInputMessage="1" showErrorMessage="1" xr:uid="{C82DEC99-D1D0-46C9-BEC4-C0CFD90B8304}">
          <x14:formula1>
            <xm:f>LİSTELER!$B$1:$B$7</xm:f>
          </x14:formula1>
          <xm:sqref>B251:B252</xm:sqref>
        </x14:dataValidation>
        <x14:dataValidation type="list" allowBlank="1" showInputMessage="1" showErrorMessage="1" xr:uid="{9F89FA76-EEC5-4020-BA03-CC279FAF309A}">
          <x14:formula1>
            <xm:f>LİSTELER!$A$1:$A$9</xm:f>
          </x14:formula1>
          <xm:sqref>A3:A250</xm:sqref>
        </x14:dataValidation>
        <x14:dataValidation type="list" allowBlank="1" showInputMessage="1" showErrorMessage="1" xr:uid="{A0F9D29E-1334-47E9-919F-62CDB3023B48}">
          <x14:formula1>
            <xm:f>LİSTELER!$O$1:$O$3</xm:f>
          </x14:formula1>
          <xm:sqref>B3:B250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0322B-71D2-492A-878C-E7C17EAA5A0C}">
  <dimension ref="A1:F250"/>
  <sheetViews>
    <sheetView zoomScale="85" zoomScaleNormal="85" workbookViewId="0">
      <selection activeCell="C3" sqref="C3"/>
    </sheetView>
  </sheetViews>
  <sheetFormatPr defaultColWidth="9.1796875" defaultRowHeight="14.5" x14ac:dyDescent="0.35"/>
  <cols>
    <col min="1" max="1" width="22.26953125" style="3" customWidth="1"/>
    <col min="2" max="2" width="87.7265625" style="3" customWidth="1"/>
    <col min="3" max="3" width="15.81640625" style="3" customWidth="1"/>
    <col min="4" max="4" width="18.1796875" style="3" customWidth="1"/>
    <col min="5" max="5" width="20.453125" style="3" customWidth="1"/>
    <col min="6" max="6" width="14.81640625" style="25" customWidth="1"/>
    <col min="7" max="16384" width="9.1796875" style="3"/>
  </cols>
  <sheetData>
    <row r="1" spans="1:6" ht="36" customHeight="1" x14ac:dyDescent="0.35">
      <c r="A1" s="33" t="s">
        <v>137</v>
      </c>
      <c r="B1" s="33"/>
      <c r="C1" s="33"/>
      <c r="D1" s="33"/>
      <c r="E1" s="33"/>
      <c r="F1" s="34"/>
    </row>
    <row r="2" spans="1:6" ht="29" x14ac:dyDescent="0.35">
      <c r="A2" s="24" t="s">
        <v>37</v>
      </c>
      <c r="B2" s="5" t="s">
        <v>130</v>
      </c>
      <c r="C2" s="5" t="s">
        <v>15</v>
      </c>
      <c r="D2" s="5" t="s">
        <v>4</v>
      </c>
      <c r="E2" s="26" t="s">
        <v>134</v>
      </c>
      <c r="F2" s="26" t="s">
        <v>2</v>
      </c>
    </row>
    <row r="3" spans="1:6" ht="27.75" customHeight="1" x14ac:dyDescent="0.35">
      <c r="A3" s="4"/>
      <c r="B3" s="4"/>
      <c r="C3" s="4"/>
      <c r="D3" s="4"/>
      <c r="E3" s="27">
        <f>_xlfn.IFS(A3="GÜZEL SANATLAR TEMEL ALANI",_xlfn.IFS(B3="Sergi içeriğinde en az 15 adet özgün sanat eseri/tasarımı/yorum çalışması barındıran kişisel sergi açmak",20,
B3="Film festivaline seçilen, festival/sinema salonu/müze/sanat galerisi/kültür merkezinde davetli olarak özel gösterimi yapılan filmin (orta/uzun metrajlı belgesel/kurmaca/deneysel) yönetmenliğini yapmak", 20,
B3="Film festivaline seçilen, festival/sinema salonu/müze/sanat galerisi/kültür merkezinde davetli olarak özel gösterimi yapılan filmin görüntü yönetmenliğini yapmak", 10,
B3="Uluslararası/ulusal sergi, çalıştay, bienal, trienal, defile, gösteri, baskı, yayın, sunum, performans, festival, gösterim tarzındaki karma etkinlikte eseriyle yer almak", 5,
B3="Uluslararası/ulusal sergi, çalıştay, bienal, trienal, defile, gösteri, baskı, yayın, sunum, performans, festival, gösterim tarzındaki sanatsal etkinlikte sterimi yapılmış filmin (orta/uzun metrajlı belgesel/kurmaca/deneysel) ekibinde yer almak", 5,
B3="Reklam/tanıtım filmi/müzik klibi yapmak", 5,
B3="Oyun/film/sahne gösterisi çalışmasında, araştırma/yorum/dramatik tasarım/yazınsal danışmanlık alanında görev almak", 10,
B3="Oyunculuk-Ödenekli/ulusal tiyatroda rol almak", 10,
B3="Reji-Ödenekli/ulusal tiyatroda oyun sahnelemek", 25,
B3="Atölye çalışması yapmak", 5,
B3="Tiyatro topluluğu çalıştırmak", 5,
B3="Rejisör yardımcılığı yapmış olmak", 5,
B3="Sahne, radyo, televizyon, sinema dallarında dramatik nitelikli yayınlanmış/sahnelenmiş metin yazmak", 10,
B3="Yayınlanmış senaryo incelemesi yazmak", 5,
B3="Yayınlanmış eleştiri ve tanıtım yazısı yazmak", 5,
B3="Ödenekli/ulusal tiyatro/opera/balede sahnelenmiş oyun/sinema/dizi platolarında uygulanmış özgün tasarım çalışması (sahne/dekor/kostüm/ışık) yapmak", 10), TRUE, 0)</f>
        <v>0</v>
      </c>
      <c r="F3" s="28">
        <f>E3</f>
        <v>0</v>
      </c>
    </row>
    <row r="4" spans="1:6" x14ac:dyDescent="0.35">
      <c r="A4" s="4"/>
      <c r="B4" s="4"/>
      <c r="C4" s="4"/>
      <c r="D4" s="4"/>
      <c r="E4" s="27">
        <f t="shared" ref="E4:E67" si="0">_xlfn.IFS(A4="GÜZEL SANATLAR TEMEL ALANI",_xlfn.IFS(B4="Sergi içeriğinde en az 15 adet özgün sanat eseri/tasarımı/yorum çalışması barındıran kişisel sergi açmak",20,
B4="Film festivaline seçilen, festival/sinema salonu/müze/sanat galerisi/kültür merkezinde davetli olarak özel gösterimi yapılan filmin (orta/uzun metrajlı belgesel/kurmaca/deneysel) yönetmenliğini yapmak", 20,
B4="Film festivaline seçilen, festival/sinema salonu/müze/sanat galerisi/kültür merkezinde davetli olarak özel gösterimi yapılan filmin görüntü yönetmenliğini yapmak", 10,
B4="Uluslararası/ulusal sergi, çalıştay, bienal, trienal, defile, gösteri, baskı, yayın, sunum, performans, festival, gösterim tarzındaki karma etkinlikte eseriyle yer almak", 5,
B4="Uluslararası/ulusal sergi, çalıştay, bienal, trienal, defile, gösteri, baskı, yayın, sunum, performans, festival, gösterim tarzındaki sanatsal etkinlikte sterimi yapılmış filmin (orta/uzun metrajlı belgesel/kurmaca/deneysel) ekibinde yer almak", 5,
B4="Reklam/tanıtım filmi/müzik klibi yapmak", 5,
B4="Oyun/film/sahne gösterisi çalışmasında, araştırma/yorum/dramatik tasarım/yazınsal danışmanlık alanında görev almak", 10,
B4="Oyunculuk-Ödenekli/ulusal tiyatroda rol almak", 10,
B4="Reji-Ödenekli/ulusal tiyatroda oyun sahnelemek", 25,
B4="Atölye çalışması yapmak", 5,
B4="Tiyatro topluluğu çalıştırmak", 5,
B4="Rejisör yardımcılığı yapmış olmak", 5,
B4="Sahne, radyo, televizyon, sinema dallarında dramatik nitelikli yayınlanmış/sahnelenmiş metin yazmak", 10,
B4="Yayınlanmış senaryo incelemesi yazmak", 5,
B4="Yayınlanmış eleştiri ve tanıtım yazısı yazmak", 5,
B4="Ödenekli/ulusal tiyatro/opera/balede sahnelenmiş oyun/sinema/dizi platolarında uygulanmış özgün tasarım çalışması (sahne/dekor/kostüm/ışık) yapmak", 10), TRUE, 0)</f>
        <v>0</v>
      </c>
      <c r="F4" s="28">
        <f t="shared" ref="F4:F67" si="1">E4</f>
        <v>0</v>
      </c>
    </row>
    <row r="5" spans="1:6" x14ac:dyDescent="0.35">
      <c r="A5" s="4"/>
      <c r="B5" s="4"/>
      <c r="C5" s="4"/>
      <c r="D5" s="4"/>
      <c r="E5" s="27">
        <f t="shared" si="0"/>
        <v>0</v>
      </c>
      <c r="F5" s="28">
        <f t="shared" si="1"/>
        <v>0</v>
      </c>
    </row>
    <row r="6" spans="1:6" x14ac:dyDescent="0.35">
      <c r="A6" s="4"/>
      <c r="B6" s="4"/>
      <c r="C6" s="4"/>
      <c r="D6" s="4"/>
      <c r="E6" s="27">
        <f t="shared" si="0"/>
        <v>0</v>
      </c>
      <c r="F6" s="28">
        <f t="shared" si="1"/>
        <v>0</v>
      </c>
    </row>
    <row r="7" spans="1:6" x14ac:dyDescent="0.35">
      <c r="A7" s="4"/>
      <c r="B7" s="4"/>
      <c r="C7" s="4"/>
      <c r="D7" s="4"/>
      <c r="E7" s="27">
        <f t="shared" si="0"/>
        <v>0</v>
      </c>
      <c r="F7" s="28">
        <f t="shared" si="1"/>
        <v>0</v>
      </c>
    </row>
    <row r="8" spans="1:6" x14ac:dyDescent="0.35">
      <c r="A8" s="4"/>
      <c r="B8" s="4"/>
      <c r="C8" s="4"/>
      <c r="D8" s="4"/>
      <c r="E8" s="27">
        <f t="shared" si="0"/>
        <v>0</v>
      </c>
      <c r="F8" s="28">
        <f t="shared" si="1"/>
        <v>0</v>
      </c>
    </row>
    <row r="9" spans="1:6" x14ac:dyDescent="0.35">
      <c r="A9" s="4"/>
      <c r="B9" s="4"/>
      <c r="C9" s="4"/>
      <c r="D9" s="4"/>
      <c r="E9" s="27">
        <f t="shared" si="0"/>
        <v>0</v>
      </c>
      <c r="F9" s="28">
        <f t="shared" si="1"/>
        <v>0</v>
      </c>
    </row>
    <row r="10" spans="1:6" x14ac:dyDescent="0.35">
      <c r="A10" s="4"/>
      <c r="B10" s="4"/>
      <c r="C10" s="4"/>
      <c r="D10" s="4"/>
      <c r="E10" s="27">
        <f t="shared" si="0"/>
        <v>0</v>
      </c>
      <c r="F10" s="28">
        <f t="shared" si="1"/>
        <v>0</v>
      </c>
    </row>
    <row r="11" spans="1:6" x14ac:dyDescent="0.35">
      <c r="A11" s="4"/>
      <c r="B11" s="4"/>
      <c r="C11" s="4"/>
      <c r="D11" s="4"/>
      <c r="E11" s="27">
        <f t="shared" si="0"/>
        <v>0</v>
      </c>
      <c r="F11" s="28">
        <f t="shared" si="1"/>
        <v>0</v>
      </c>
    </row>
    <row r="12" spans="1:6" x14ac:dyDescent="0.35">
      <c r="A12" s="4"/>
      <c r="B12" s="4"/>
      <c r="C12" s="4"/>
      <c r="D12" s="4"/>
      <c r="E12" s="27">
        <f t="shared" si="0"/>
        <v>0</v>
      </c>
      <c r="F12" s="28">
        <f t="shared" si="1"/>
        <v>0</v>
      </c>
    </row>
    <row r="13" spans="1:6" x14ac:dyDescent="0.35">
      <c r="A13" s="4"/>
      <c r="B13" s="4"/>
      <c r="C13" s="4"/>
      <c r="D13" s="4"/>
      <c r="E13" s="27">
        <f t="shared" si="0"/>
        <v>0</v>
      </c>
      <c r="F13" s="28">
        <f t="shared" si="1"/>
        <v>0</v>
      </c>
    </row>
    <row r="14" spans="1:6" x14ac:dyDescent="0.35">
      <c r="A14" s="4"/>
      <c r="B14" s="4"/>
      <c r="C14" s="4"/>
      <c r="D14" s="4"/>
      <c r="E14" s="27">
        <f t="shared" si="0"/>
        <v>0</v>
      </c>
      <c r="F14" s="28">
        <f t="shared" si="1"/>
        <v>0</v>
      </c>
    </row>
    <row r="15" spans="1:6" x14ac:dyDescent="0.35">
      <c r="A15" s="4"/>
      <c r="B15" s="4"/>
      <c r="C15" s="4"/>
      <c r="D15" s="4"/>
      <c r="E15" s="27">
        <f t="shared" si="0"/>
        <v>0</v>
      </c>
      <c r="F15" s="28">
        <f t="shared" si="1"/>
        <v>0</v>
      </c>
    </row>
    <row r="16" spans="1:6" x14ac:dyDescent="0.35">
      <c r="A16" s="4"/>
      <c r="B16" s="4"/>
      <c r="C16" s="4"/>
      <c r="D16" s="4"/>
      <c r="E16" s="27">
        <f t="shared" si="0"/>
        <v>0</v>
      </c>
      <c r="F16" s="28">
        <f t="shared" si="1"/>
        <v>0</v>
      </c>
    </row>
    <row r="17" spans="1:6" x14ac:dyDescent="0.35">
      <c r="A17" s="4"/>
      <c r="B17" s="4"/>
      <c r="C17" s="4"/>
      <c r="D17" s="4"/>
      <c r="E17" s="27">
        <f t="shared" si="0"/>
        <v>0</v>
      </c>
      <c r="F17" s="28">
        <f t="shared" si="1"/>
        <v>0</v>
      </c>
    </row>
    <row r="18" spans="1:6" x14ac:dyDescent="0.35">
      <c r="A18" s="4"/>
      <c r="B18" s="4"/>
      <c r="C18" s="4"/>
      <c r="D18" s="4"/>
      <c r="E18" s="27">
        <f t="shared" si="0"/>
        <v>0</v>
      </c>
      <c r="F18" s="28">
        <f t="shared" si="1"/>
        <v>0</v>
      </c>
    </row>
    <row r="19" spans="1:6" x14ac:dyDescent="0.35">
      <c r="A19" s="4"/>
      <c r="B19" s="4"/>
      <c r="C19" s="4"/>
      <c r="D19" s="4"/>
      <c r="E19" s="27">
        <f t="shared" si="0"/>
        <v>0</v>
      </c>
      <c r="F19" s="28">
        <f t="shared" si="1"/>
        <v>0</v>
      </c>
    </row>
    <row r="20" spans="1:6" x14ac:dyDescent="0.35">
      <c r="A20" s="4"/>
      <c r="B20" s="4"/>
      <c r="C20" s="4"/>
      <c r="D20" s="4"/>
      <c r="E20" s="27">
        <f t="shared" si="0"/>
        <v>0</v>
      </c>
      <c r="F20" s="28">
        <f t="shared" si="1"/>
        <v>0</v>
      </c>
    </row>
    <row r="21" spans="1:6" x14ac:dyDescent="0.35">
      <c r="A21" s="4"/>
      <c r="B21" s="4"/>
      <c r="C21" s="4"/>
      <c r="D21" s="4"/>
      <c r="E21" s="27">
        <f t="shared" si="0"/>
        <v>0</v>
      </c>
      <c r="F21" s="28">
        <f t="shared" si="1"/>
        <v>0</v>
      </c>
    </row>
    <row r="22" spans="1:6" x14ac:dyDescent="0.35">
      <c r="A22" s="4"/>
      <c r="B22" s="4"/>
      <c r="C22" s="4"/>
      <c r="D22" s="4"/>
      <c r="E22" s="27">
        <f t="shared" si="0"/>
        <v>0</v>
      </c>
      <c r="F22" s="28">
        <f t="shared" si="1"/>
        <v>0</v>
      </c>
    </row>
    <row r="23" spans="1:6" x14ac:dyDescent="0.35">
      <c r="A23" s="4"/>
      <c r="B23" s="4"/>
      <c r="C23" s="4"/>
      <c r="D23" s="4"/>
      <c r="E23" s="27">
        <f t="shared" si="0"/>
        <v>0</v>
      </c>
      <c r="F23" s="28">
        <f t="shared" si="1"/>
        <v>0</v>
      </c>
    </row>
    <row r="24" spans="1:6" x14ac:dyDescent="0.35">
      <c r="A24" s="4"/>
      <c r="B24" s="4"/>
      <c r="C24" s="4"/>
      <c r="D24" s="4"/>
      <c r="E24" s="27">
        <f t="shared" si="0"/>
        <v>0</v>
      </c>
      <c r="F24" s="28">
        <f t="shared" si="1"/>
        <v>0</v>
      </c>
    </row>
    <row r="25" spans="1:6" x14ac:dyDescent="0.35">
      <c r="A25" s="4"/>
      <c r="B25" s="4"/>
      <c r="C25" s="4"/>
      <c r="D25" s="4"/>
      <c r="E25" s="27">
        <f t="shared" si="0"/>
        <v>0</v>
      </c>
      <c r="F25" s="28">
        <f t="shared" si="1"/>
        <v>0</v>
      </c>
    </row>
    <row r="26" spans="1:6" x14ac:dyDescent="0.35">
      <c r="A26" s="4"/>
      <c r="B26" s="4"/>
      <c r="C26" s="4"/>
      <c r="D26" s="4"/>
      <c r="E26" s="27">
        <f t="shared" si="0"/>
        <v>0</v>
      </c>
      <c r="F26" s="28">
        <f t="shared" si="1"/>
        <v>0</v>
      </c>
    </row>
    <row r="27" spans="1:6" x14ac:dyDescent="0.35">
      <c r="A27" s="4"/>
      <c r="B27" s="4"/>
      <c r="C27" s="4"/>
      <c r="D27" s="4"/>
      <c r="E27" s="27">
        <f t="shared" si="0"/>
        <v>0</v>
      </c>
      <c r="F27" s="28">
        <f t="shared" si="1"/>
        <v>0</v>
      </c>
    </row>
    <row r="28" spans="1:6" x14ac:dyDescent="0.35">
      <c r="A28" s="4"/>
      <c r="B28" s="4"/>
      <c r="C28" s="4"/>
      <c r="D28" s="4"/>
      <c r="E28" s="27">
        <f t="shared" si="0"/>
        <v>0</v>
      </c>
      <c r="F28" s="28">
        <f t="shared" si="1"/>
        <v>0</v>
      </c>
    </row>
    <row r="29" spans="1:6" x14ac:dyDescent="0.35">
      <c r="A29" s="4"/>
      <c r="B29" s="4"/>
      <c r="C29" s="4"/>
      <c r="D29" s="4"/>
      <c r="E29" s="27">
        <f t="shared" si="0"/>
        <v>0</v>
      </c>
      <c r="F29" s="28">
        <f t="shared" si="1"/>
        <v>0</v>
      </c>
    </row>
    <row r="30" spans="1:6" x14ac:dyDescent="0.35">
      <c r="A30" s="4"/>
      <c r="B30" s="4"/>
      <c r="C30" s="4"/>
      <c r="D30" s="4"/>
      <c r="E30" s="27">
        <f t="shared" si="0"/>
        <v>0</v>
      </c>
      <c r="F30" s="28">
        <f t="shared" si="1"/>
        <v>0</v>
      </c>
    </row>
    <row r="31" spans="1:6" x14ac:dyDescent="0.35">
      <c r="A31" s="4"/>
      <c r="B31" s="4"/>
      <c r="C31" s="4"/>
      <c r="D31" s="4"/>
      <c r="E31" s="27">
        <f t="shared" si="0"/>
        <v>0</v>
      </c>
      <c r="F31" s="28">
        <f t="shared" si="1"/>
        <v>0</v>
      </c>
    </row>
    <row r="32" spans="1:6" x14ac:dyDescent="0.35">
      <c r="A32" s="4"/>
      <c r="B32" s="4"/>
      <c r="C32" s="4"/>
      <c r="D32" s="4"/>
      <c r="E32" s="27">
        <f t="shared" si="0"/>
        <v>0</v>
      </c>
      <c r="F32" s="28">
        <f t="shared" si="1"/>
        <v>0</v>
      </c>
    </row>
    <row r="33" spans="1:6" x14ac:dyDescent="0.35">
      <c r="A33" s="4"/>
      <c r="B33" s="4"/>
      <c r="C33" s="4"/>
      <c r="D33" s="4"/>
      <c r="E33" s="27">
        <f t="shared" si="0"/>
        <v>0</v>
      </c>
      <c r="F33" s="28">
        <f t="shared" si="1"/>
        <v>0</v>
      </c>
    </row>
    <row r="34" spans="1:6" x14ac:dyDescent="0.35">
      <c r="A34" s="4"/>
      <c r="B34" s="4"/>
      <c r="C34" s="4"/>
      <c r="D34" s="4"/>
      <c r="E34" s="27">
        <f t="shared" si="0"/>
        <v>0</v>
      </c>
      <c r="F34" s="28">
        <f t="shared" si="1"/>
        <v>0</v>
      </c>
    </row>
    <row r="35" spans="1:6" x14ac:dyDescent="0.35">
      <c r="A35" s="4"/>
      <c r="B35" s="4"/>
      <c r="C35" s="4"/>
      <c r="D35" s="4"/>
      <c r="E35" s="27">
        <f t="shared" si="0"/>
        <v>0</v>
      </c>
      <c r="F35" s="28">
        <f t="shared" si="1"/>
        <v>0</v>
      </c>
    </row>
    <row r="36" spans="1:6" x14ac:dyDescent="0.35">
      <c r="A36" s="4"/>
      <c r="B36" s="4"/>
      <c r="C36" s="4"/>
      <c r="D36" s="4"/>
      <c r="E36" s="27">
        <f t="shared" si="0"/>
        <v>0</v>
      </c>
      <c r="F36" s="28">
        <f t="shared" si="1"/>
        <v>0</v>
      </c>
    </row>
    <row r="37" spans="1:6" x14ac:dyDescent="0.35">
      <c r="A37" s="4"/>
      <c r="B37" s="4"/>
      <c r="C37" s="4"/>
      <c r="D37" s="4"/>
      <c r="E37" s="27">
        <f t="shared" si="0"/>
        <v>0</v>
      </c>
      <c r="F37" s="28">
        <f t="shared" si="1"/>
        <v>0</v>
      </c>
    </row>
    <row r="38" spans="1:6" x14ac:dyDescent="0.35">
      <c r="A38" s="4"/>
      <c r="B38" s="4"/>
      <c r="C38" s="4"/>
      <c r="D38" s="4"/>
      <c r="E38" s="27">
        <f t="shared" si="0"/>
        <v>0</v>
      </c>
      <c r="F38" s="28">
        <f t="shared" si="1"/>
        <v>0</v>
      </c>
    </row>
    <row r="39" spans="1:6" x14ac:dyDescent="0.35">
      <c r="A39" s="4"/>
      <c r="B39" s="4"/>
      <c r="C39" s="4"/>
      <c r="D39" s="4"/>
      <c r="E39" s="27">
        <f t="shared" si="0"/>
        <v>0</v>
      </c>
      <c r="F39" s="28">
        <f t="shared" si="1"/>
        <v>0</v>
      </c>
    </row>
    <row r="40" spans="1:6" x14ac:dyDescent="0.35">
      <c r="A40" s="4"/>
      <c r="B40" s="4"/>
      <c r="C40" s="4"/>
      <c r="D40" s="4"/>
      <c r="E40" s="27">
        <f t="shared" si="0"/>
        <v>0</v>
      </c>
      <c r="F40" s="28">
        <f t="shared" si="1"/>
        <v>0</v>
      </c>
    </row>
    <row r="41" spans="1:6" x14ac:dyDescent="0.35">
      <c r="A41" s="4"/>
      <c r="B41" s="4"/>
      <c r="C41" s="4"/>
      <c r="D41" s="4"/>
      <c r="E41" s="27">
        <f t="shared" si="0"/>
        <v>0</v>
      </c>
      <c r="F41" s="28">
        <f t="shared" si="1"/>
        <v>0</v>
      </c>
    </row>
    <row r="42" spans="1:6" x14ac:dyDescent="0.35">
      <c r="A42" s="4"/>
      <c r="B42" s="4"/>
      <c r="C42" s="4"/>
      <c r="D42" s="4"/>
      <c r="E42" s="27">
        <f t="shared" si="0"/>
        <v>0</v>
      </c>
      <c r="F42" s="28">
        <f t="shared" si="1"/>
        <v>0</v>
      </c>
    </row>
    <row r="43" spans="1:6" x14ac:dyDescent="0.35">
      <c r="A43" s="4"/>
      <c r="B43" s="4"/>
      <c r="C43" s="4"/>
      <c r="D43" s="4"/>
      <c r="E43" s="27">
        <f t="shared" si="0"/>
        <v>0</v>
      </c>
      <c r="F43" s="28">
        <f t="shared" si="1"/>
        <v>0</v>
      </c>
    </row>
    <row r="44" spans="1:6" x14ac:dyDescent="0.35">
      <c r="A44" s="4"/>
      <c r="B44" s="4"/>
      <c r="C44" s="4"/>
      <c r="D44" s="4"/>
      <c r="E44" s="27">
        <f t="shared" si="0"/>
        <v>0</v>
      </c>
      <c r="F44" s="28">
        <f t="shared" si="1"/>
        <v>0</v>
      </c>
    </row>
    <row r="45" spans="1:6" x14ac:dyDescent="0.35">
      <c r="A45" s="4"/>
      <c r="B45" s="4"/>
      <c r="C45" s="4"/>
      <c r="D45" s="4"/>
      <c r="E45" s="27">
        <f t="shared" si="0"/>
        <v>0</v>
      </c>
      <c r="F45" s="28">
        <f t="shared" si="1"/>
        <v>0</v>
      </c>
    </row>
    <row r="46" spans="1:6" x14ac:dyDescent="0.35">
      <c r="A46" s="4"/>
      <c r="B46" s="4"/>
      <c r="C46" s="4"/>
      <c r="D46" s="4"/>
      <c r="E46" s="27">
        <f t="shared" si="0"/>
        <v>0</v>
      </c>
      <c r="F46" s="28">
        <f t="shared" si="1"/>
        <v>0</v>
      </c>
    </row>
    <row r="47" spans="1:6" x14ac:dyDescent="0.35">
      <c r="A47" s="4"/>
      <c r="B47" s="4"/>
      <c r="C47" s="4"/>
      <c r="D47" s="4"/>
      <c r="E47" s="27">
        <f t="shared" si="0"/>
        <v>0</v>
      </c>
      <c r="F47" s="28">
        <f t="shared" si="1"/>
        <v>0</v>
      </c>
    </row>
    <row r="48" spans="1:6" x14ac:dyDescent="0.35">
      <c r="A48" s="4"/>
      <c r="B48" s="4"/>
      <c r="C48" s="4"/>
      <c r="D48" s="4"/>
      <c r="E48" s="27">
        <f t="shared" si="0"/>
        <v>0</v>
      </c>
      <c r="F48" s="28">
        <f t="shared" si="1"/>
        <v>0</v>
      </c>
    </row>
    <row r="49" spans="1:6" x14ac:dyDescent="0.35">
      <c r="A49" s="4"/>
      <c r="B49" s="4"/>
      <c r="C49" s="4"/>
      <c r="D49" s="4"/>
      <c r="E49" s="27">
        <f t="shared" si="0"/>
        <v>0</v>
      </c>
      <c r="F49" s="28">
        <f t="shared" si="1"/>
        <v>0</v>
      </c>
    </row>
    <row r="50" spans="1:6" x14ac:dyDescent="0.35">
      <c r="A50" s="4"/>
      <c r="B50" s="4"/>
      <c r="C50" s="4"/>
      <c r="D50" s="4"/>
      <c r="E50" s="27">
        <f t="shared" si="0"/>
        <v>0</v>
      </c>
      <c r="F50" s="28">
        <f t="shared" si="1"/>
        <v>0</v>
      </c>
    </row>
    <row r="51" spans="1:6" x14ac:dyDescent="0.35">
      <c r="A51" s="4"/>
      <c r="B51" s="4"/>
      <c r="C51" s="4"/>
      <c r="D51" s="4"/>
      <c r="E51" s="27">
        <f t="shared" si="0"/>
        <v>0</v>
      </c>
      <c r="F51" s="28">
        <f t="shared" si="1"/>
        <v>0</v>
      </c>
    </row>
    <row r="52" spans="1:6" x14ac:dyDescent="0.35">
      <c r="A52" s="4"/>
      <c r="B52" s="4"/>
      <c r="C52" s="4"/>
      <c r="D52" s="4"/>
      <c r="E52" s="27">
        <f t="shared" si="0"/>
        <v>0</v>
      </c>
      <c r="F52" s="28">
        <f t="shared" si="1"/>
        <v>0</v>
      </c>
    </row>
    <row r="53" spans="1:6" x14ac:dyDescent="0.35">
      <c r="A53" s="4"/>
      <c r="B53" s="4"/>
      <c r="C53" s="4"/>
      <c r="D53" s="4"/>
      <c r="E53" s="27">
        <f t="shared" si="0"/>
        <v>0</v>
      </c>
      <c r="F53" s="28">
        <f t="shared" si="1"/>
        <v>0</v>
      </c>
    </row>
    <row r="54" spans="1:6" x14ac:dyDescent="0.35">
      <c r="A54" s="4"/>
      <c r="B54" s="4"/>
      <c r="C54" s="4"/>
      <c r="D54" s="4"/>
      <c r="E54" s="27">
        <f t="shared" si="0"/>
        <v>0</v>
      </c>
      <c r="F54" s="28">
        <f t="shared" si="1"/>
        <v>0</v>
      </c>
    </row>
    <row r="55" spans="1:6" x14ac:dyDescent="0.35">
      <c r="A55" s="4"/>
      <c r="B55" s="4"/>
      <c r="C55" s="4"/>
      <c r="D55" s="4"/>
      <c r="E55" s="27">
        <f t="shared" si="0"/>
        <v>0</v>
      </c>
      <c r="F55" s="28">
        <f t="shared" si="1"/>
        <v>0</v>
      </c>
    </row>
    <row r="56" spans="1:6" x14ac:dyDescent="0.35">
      <c r="A56" s="4"/>
      <c r="B56" s="4"/>
      <c r="C56" s="4"/>
      <c r="D56" s="4"/>
      <c r="E56" s="27">
        <f t="shared" si="0"/>
        <v>0</v>
      </c>
      <c r="F56" s="28">
        <f t="shared" si="1"/>
        <v>0</v>
      </c>
    </row>
    <row r="57" spans="1:6" x14ac:dyDescent="0.35">
      <c r="A57" s="4"/>
      <c r="B57" s="4"/>
      <c r="C57" s="4"/>
      <c r="D57" s="4"/>
      <c r="E57" s="27">
        <f t="shared" si="0"/>
        <v>0</v>
      </c>
      <c r="F57" s="28">
        <f t="shared" si="1"/>
        <v>0</v>
      </c>
    </row>
    <row r="58" spans="1:6" x14ac:dyDescent="0.35">
      <c r="A58" s="4"/>
      <c r="B58" s="4"/>
      <c r="C58" s="4"/>
      <c r="D58" s="4"/>
      <c r="E58" s="27">
        <f t="shared" si="0"/>
        <v>0</v>
      </c>
      <c r="F58" s="28">
        <f t="shared" si="1"/>
        <v>0</v>
      </c>
    </row>
    <row r="59" spans="1:6" x14ac:dyDescent="0.35">
      <c r="A59" s="4"/>
      <c r="B59" s="4"/>
      <c r="C59" s="4"/>
      <c r="D59" s="4"/>
      <c r="E59" s="27">
        <f t="shared" si="0"/>
        <v>0</v>
      </c>
      <c r="F59" s="28">
        <f t="shared" si="1"/>
        <v>0</v>
      </c>
    </row>
    <row r="60" spans="1:6" x14ac:dyDescent="0.35">
      <c r="A60" s="4"/>
      <c r="B60" s="4"/>
      <c r="C60" s="4"/>
      <c r="D60" s="4"/>
      <c r="E60" s="27">
        <f t="shared" si="0"/>
        <v>0</v>
      </c>
      <c r="F60" s="28">
        <f t="shared" si="1"/>
        <v>0</v>
      </c>
    </row>
    <row r="61" spans="1:6" x14ac:dyDescent="0.35">
      <c r="A61" s="4"/>
      <c r="B61" s="4"/>
      <c r="C61" s="4"/>
      <c r="D61" s="4"/>
      <c r="E61" s="27">
        <f t="shared" si="0"/>
        <v>0</v>
      </c>
      <c r="F61" s="28">
        <f t="shared" si="1"/>
        <v>0</v>
      </c>
    </row>
    <row r="62" spans="1:6" x14ac:dyDescent="0.35">
      <c r="A62" s="4"/>
      <c r="B62" s="4"/>
      <c r="C62" s="4"/>
      <c r="D62" s="4"/>
      <c r="E62" s="27">
        <f t="shared" si="0"/>
        <v>0</v>
      </c>
      <c r="F62" s="28">
        <f t="shared" si="1"/>
        <v>0</v>
      </c>
    </row>
    <row r="63" spans="1:6" x14ac:dyDescent="0.35">
      <c r="A63" s="4"/>
      <c r="B63" s="4"/>
      <c r="C63" s="4"/>
      <c r="D63" s="4"/>
      <c r="E63" s="27">
        <f t="shared" si="0"/>
        <v>0</v>
      </c>
      <c r="F63" s="28">
        <f t="shared" si="1"/>
        <v>0</v>
      </c>
    </row>
    <row r="64" spans="1:6" x14ac:dyDescent="0.35">
      <c r="A64" s="4"/>
      <c r="B64" s="4"/>
      <c r="C64" s="4"/>
      <c r="D64" s="4"/>
      <c r="E64" s="27">
        <f t="shared" si="0"/>
        <v>0</v>
      </c>
      <c r="F64" s="28">
        <f t="shared" si="1"/>
        <v>0</v>
      </c>
    </row>
    <row r="65" spans="1:6" x14ac:dyDescent="0.35">
      <c r="A65" s="4"/>
      <c r="B65" s="4"/>
      <c r="C65" s="4"/>
      <c r="D65" s="4"/>
      <c r="E65" s="27">
        <f t="shared" si="0"/>
        <v>0</v>
      </c>
      <c r="F65" s="28">
        <f t="shared" si="1"/>
        <v>0</v>
      </c>
    </row>
    <row r="66" spans="1:6" x14ac:dyDescent="0.35">
      <c r="A66" s="4"/>
      <c r="B66" s="4"/>
      <c r="C66" s="4"/>
      <c r="D66" s="4"/>
      <c r="E66" s="27">
        <f t="shared" si="0"/>
        <v>0</v>
      </c>
      <c r="F66" s="28">
        <f t="shared" si="1"/>
        <v>0</v>
      </c>
    </row>
    <row r="67" spans="1:6" x14ac:dyDescent="0.35">
      <c r="A67" s="4"/>
      <c r="B67" s="4"/>
      <c r="C67" s="4"/>
      <c r="D67" s="4"/>
      <c r="E67" s="27">
        <f t="shared" si="0"/>
        <v>0</v>
      </c>
      <c r="F67" s="28">
        <f t="shared" si="1"/>
        <v>0</v>
      </c>
    </row>
    <row r="68" spans="1:6" x14ac:dyDescent="0.35">
      <c r="A68" s="4"/>
      <c r="B68" s="4"/>
      <c r="C68" s="4"/>
      <c r="D68" s="4"/>
      <c r="E68" s="27">
        <f t="shared" ref="E68:E131" si="2">_xlfn.IFS(A68="GÜZEL SANATLAR TEMEL ALANI",_xlfn.IFS(B68="Sergi içeriğinde en az 15 adet özgün sanat eseri/tasarımı/yorum çalışması barındıran kişisel sergi açmak",20,
B68="Film festivaline seçilen, festival/sinema salonu/müze/sanat galerisi/kültür merkezinde davetli olarak özel gösterimi yapılan filmin (orta/uzun metrajlı belgesel/kurmaca/deneysel) yönetmenliğini yapmak", 20,
B68="Film festivaline seçilen, festival/sinema salonu/müze/sanat galerisi/kültür merkezinde davetli olarak özel gösterimi yapılan filmin görüntü yönetmenliğini yapmak", 10,
B68="Uluslararası/ulusal sergi, çalıştay, bienal, trienal, defile, gösteri, baskı, yayın, sunum, performans, festival, gösterim tarzındaki karma etkinlikte eseriyle yer almak", 5,
B68="Uluslararası/ulusal sergi, çalıştay, bienal, trienal, defile, gösteri, baskı, yayın, sunum, performans, festival, gösterim tarzındaki sanatsal etkinlikte sterimi yapılmış filmin (orta/uzun metrajlı belgesel/kurmaca/deneysel) ekibinde yer almak", 5,
B68="Reklam/tanıtım filmi/müzik klibi yapmak", 5,
B68="Oyun/film/sahne gösterisi çalışmasında, araştırma/yorum/dramatik tasarım/yazınsal danışmanlık alanında görev almak", 10,
B68="Oyunculuk-Ödenekli/ulusal tiyatroda rol almak", 10,
B68="Reji-Ödenekli/ulusal tiyatroda oyun sahnelemek", 25,
B68="Atölye çalışması yapmak", 5,
B68="Tiyatro topluluğu çalıştırmak", 5,
B68="Rejisör yardımcılığı yapmış olmak", 5,
B68="Sahne, radyo, televizyon, sinema dallarında dramatik nitelikli yayınlanmış/sahnelenmiş metin yazmak", 10,
B68="Yayınlanmış senaryo incelemesi yazmak", 5,
B68="Yayınlanmış eleştiri ve tanıtım yazısı yazmak", 5,
B68="Ödenekli/ulusal tiyatro/opera/balede sahnelenmiş oyun/sinema/dizi platolarında uygulanmış özgün tasarım çalışması (sahne/dekor/kostüm/ışık) yapmak", 10), TRUE, 0)</f>
        <v>0</v>
      </c>
      <c r="F68" s="28">
        <f t="shared" ref="F68:F131" si="3">E68</f>
        <v>0</v>
      </c>
    </row>
    <row r="69" spans="1:6" x14ac:dyDescent="0.35">
      <c r="A69" s="4"/>
      <c r="B69" s="4"/>
      <c r="C69" s="4"/>
      <c r="D69" s="4"/>
      <c r="E69" s="27">
        <f t="shared" si="2"/>
        <v>0</v>
      </c>
      <c r="F69" s="28">
        <f t="shared" si="3"/>
        <v>0</v>
      </c>
    </row>
    <row r="70" spans="1:6" x14ac:dyDescent="0.35">
      <c r="A70" s="4"/>
      <c r="B70" s="4"/>
      <c r="C70" s="4"/>
      <c r="D70" s="4"/>
      <c r="E70" s="27">
        <f t="shared" si="2"/>
        <v>0</v>
      </c>
      <c r="F70" s="28">
        <f t="shared" si="3"/>
        <v>0</v>
      </c>
    </row>
    <row r="71" spans="1:6" x14ac:dyDescent="0.35">
      <c r="A71" s="4"/>
      <c r="B71" s="4"/>
      <c r="C71" s="4"/>
      <c r="D71" s="4"/>
      <c r="E71" s="27">
        <f t="shared" si="2"/>
        <v>0</v>
      </c>
      <c r="F71" s="28">
        <f t="shared" si="3"/>
        <v>0</v>
      </c>
    </row>
    <row r="72" spans="1:6" x14ac:dyDescent="0.35">
      <c r="A72" s="4"/>
      <c r="B72" s="4"/>
      <c r="C72" s="4"/>
      <c r="D72" s="4"/>
      <c r="E72" s="27">
        <f t="shared" si="2"/>
        <v>0</v>
      </c>
      <c r="F72" s="28">
        <f t="shared" si="3"/>
        <v>0</v>
      </c>
    </row>
    <row r="73" spans="1:6" x14ac:dyDescent="0.35">
      <c r="A73" s="4"/>
      <c r="B73" s="4"/>
      <c r="C73" s="4"/>
      <c r="D73" s="4"/>
      <c r="E73" s="27">
        <f t="shared" si="2"/>
        <v>0</v>
      </c>
      <c r="F73" s="28">
        <f t="shared" si="3"/>
        <v>0</v>
      </c>
    </row>
    <row r="74" spans="1:6" x14ac:dyDescent="0.35">
      <c r="A74" s="4"/>
      <c r="B74" s="4"/>
      <c r="C74" s="4"/>
      <c r="D74" s="4"/>
      <c r="E74" s="27">
        <f t="shared" si="2"/>
        <v>0</v>
      </c>
      <c r="F74" s="28">
        <f t="shared" si="3"/>
        <v>0</v>
      </c>
    </row>
    <row r="75" spans="1:6" x14ac:dyDescent="0.35">
      <c r="A75" s="4"/>
      <c r="B75" s="4"/>
      <c r="C75" s="4"/>
      <c r="D75" s="4"/>
      <c r="E75" s="27">
        <f t="shared" si="2"/>
        <v>0</v>
      </c>
      <c r="F75" s="28">
        <f t="shared" si="3"/>
        <v>0</v>
      </c>
    </row>
    <row r="76" spans="1:6" x14ac:dyDescent="0.35">
      <c r="A76" s="4"/>
      <c r="B76" s="4"/>
      <c r="C76" s="4"/>
      <c r="D76" s="4"/>
      <c r="E76" s="27">
        <f t="shared" si="2"/>
        <v>0</v>
      </c>
      <c r="F76" s="28">
        <f t="shared" si="3"/>
        <v>0</v>
      </c>
    </row>
    <row r="77" spans="1:6" x14ac:dyDescent="0.35">
      <c r="A77" s="4"/>
      <c r="B77" s="4"/>
      <c r="C77" s="4"/>
      <c r="D77" s="4"/>
      <c r="E77" s="27">
        <f t="shared" si="2"/>
        <v>0</v>
      </c>
      <c r="F77" s="28">
        <f t="shared" si="3"/>
        <v>0</v>
      </c>
    </row>
    <row r="78" spans="1:6" x14ac:dyDescent="0.35">
      <c r="A78" s="4"/>
      <c r="B78" s="4"/>
      <c r="C78" s="4"/>
      <c r="D78" s="4"/>
      <c r="E78" s="27">
        <f t="shared" si="2"/>
        <v>0</v>
      </c>
      <c r="F78" s="28">
        <f t="shared" si="3"/>
        <v>0</v>
      </c>
    </row>
    <row r="79" spans="1:6" x14ac:dyDescent="0.35">
      <c r="A79" s="4"/>
      <c r="B79" s="4"/>
      <c r="C79" s="4"/>
      <c r="D79" s="4"/>
      <c r="E79" s="27">
        <f t="shared" si="2"/>
        <v>0</v>
      </c>
      <c r="F79" s="28">
        <f t="shared" si="3"/>
        <v>0</v>
      </c>
    </row>
    <row r="80" spans="1:6" x14ac:dyDescent="0.35">
      <c r="A80" s="4"/>
      <c r="B80" s="4"/>
      <c r="C80" s="4"/>
      <c r="D80" s="4"/>
      <c r="E80" s="27">
        <f t="shared" si="2"/>
        <v>0</v>
      </c>
      <c r="F80" s="28">
        <f t="shared" si="3"/>
        <v>0</v>
      </c>
    </row>
    <row r="81" spans="1:6" x14ac:dyDescent="0.35">
      <c r="A81" s="4"/>
      <c r="B81" s="4"/>
      <c r="C81" s="4"/>
      <c r="D81" s="4"/>
      <c r="E81" s="27">
        <f t="shared" si="2"/>
        <v>0</v>
      </c>
      <c r="F81" s="28">
        <f t="shared" si="3"/>
        <v>0</v>
      </c>
    </row>
    <row r="82" spans="1:6" x14ac:dyDescent="0.35">
      <c r="A82" s="4"/>
      <c r="B82" s="4"/>
      <c r="C82" s="4"/>
      <c r="D82" s="4"/>
      <c r="E82" s="27">
        <f t="shared" si="2"/>
        <v>0</v>
      </c>
      <c r="F82" s="28">
        <f t="shared" si="3"/>
        <v>0</v>
      </c>
    </row>
    <row r="83" spans="1:6" x14ac:dyDescent="0.35">
      <c r="A83" s="4"/>
      <c r="B83" s="4"/>
      <c r="C83" s="4"/>
      <c r="D83" s="4"/>
      <c r="E83" s="27">
        <f t="shared" si="2"/>
        <v>0</v>
      </c>
      <c r="F83" s="28">
        <f t="shared" si="3"/>
        <v>0</v>
      </c>
    </row>
    <row r="84" spans="1:6" x14ac:dyDescent="0.35">
      <c r="A84" s="4"/>
      <c r="B84" s="4"/>
      <c r="C84" s="4"/>
      <c r="D84" s="4"/>
      <c r="E84" s="27">
        <f t="shared" si="2"/>
        <v>0</v>
      </c>
      <c r="F84" s="28">
        <f t="shared" si="3"/>
        <v>0</v>
      </c>
    </row>
    <row r="85" spans="1:6" x14ac:dyDescent="0.35">
      <c r="A85" s="4"/>
      <c r="B85" s="4"/>
      <c r="C85" s="4"/>
      <c r="D85" s="4"/>
      <c r="E85" s="27">
        <f t="shared" si="2"/>
        <v>0</v>
      </c>
      <c r="F85" s="28">
        <f t="shared" si="3"/>
        <v>0</v>
      </c>
    </row>
    <row r="86" spans="1:6" x14ac:dyDescent="0.35">
      <c r="A86" s="4"/>
      <c r="B86" s="4"/>
      <c r="C86" s="4"/>
      <c r="D86" s="4"/>
      <c r="E86" s="27">
        <f t="shared" si="2"/>
        <v>0</v>
      </c>
      <c r="F86" s="28">
        <f t="shared" si="3"/>
        <v>0</v>
      </c>
    </row>
    <row r="87" spans="1:6" x14ac:dyDescent="0.35">
      <c r="A87" s="4"/>
      <c r="B87" s="4"/>
      <c r="C87" s="4"/>
      <c r="D87" s="4"/>
      <c r="E87" s="27">
        <f t="shared" si="2"/>
        <v>0</v>
      </c>
      <c r="F87" s="28">
        <f t="shared" si="3"/>
        <v>0</v>
      </c>
    </row>
    <row r="88" spans="1:6" x14ac:dyDescent="0.35">
      <c r="A88" s="4"/>
      <c r="B88" s="4"/>
      <c r="C88" s="4"/>
      <c r="D88" s="4"/>
      <c r="E88" s="27">
        <f t="shared" si="2"/>
        <v>0</v>
      </c>
      <c r="F88" s="28">
        <f t="shared" si="3"/>
        <v>0</v>
      </c>
    </row>
    <row r="89" spans="1:6" x14ac:dyDescent="0.35">
      <c r="A89" s="4"/>
      <c r="B89" s="4"/>
      <c r="C89" s="4"/>
      <c r="D89" s="4"/>
      <c r="E89" s="27">
        <f t="shared" si="2"/>
        <v>0</v>
      </c>
      <c r="F89" s="28">
        <f t="shared" si="3"/>
        <v>0</v>
      </c>
    </row>
    <row r="90" spans="1:6" x14ac:dyDescent="0.35">
      <c r="A90" s="4"/>
      <c r="B90" s="4"/>
      <c r="C90" s="4"/>
      <c r="D90" s="4"/>
      <c r="E90" s="27">
        <f t="shared" si="2"/>
        <v>0</v>
      </c>
      <c r="F90" s="28">
        <f t="shared" si="3"/>
        <v>0</v>
      </c>
    </row>
    <row r="91" spans="1:6" x14ac:dyDescent="0.35">
      <c r="A91" s="4"/>
      <c r="B91" s="4"/>
      <c r="C91" s="4"/>
      <c r="D91" s="4"/>
      <c r="E91" s="27">
        <f t="shared" si="2"/>
        <v>0</v>
      </c>
      <c r="F91" s="28">
        <f t="shared" si="3"/>
        <v>0</v>
      </c>
    </row>
    <row r="92" spans="1:6" x14ac:dyDescent="0.35">
      <c r="A92" s="4"/>
      <c r="B92" s="4"/>
      <c r="C92" s="4"/>
      <c r="D92" s="4"/>
      <c r="E92" s="27">
        <f t="shared" si="2"/>
        <v>0</v>
      </c>
      <c r="F92" s="28">
        <f t="shared" si="3"/>
        <v>0</v>
      </c>
    </row>
    <row r="93" spans="1:6" x14ac:dyDescent="0.35">
      <c r="A93" s="4"/>
      <c r="B93" s="4"/>
      <c r="C93" s="4"/>
      <c r="D93" s="4"/>
      <c r="E93" s="27">
        <f t="shared" si="2"/>
        <v>0</v>
      </c>
      <c r="F93" s="28">
        <f t="shared" si="3"/>
        <v>0</v>
      </c>
    </row>
    <row r="94" spans="1:6" x14ac:dyDescent="0.35">
      <c r="A94" s="4"/>
      <c r="B94" s="4"/>
      <c r="C94" s="4"/>
      <c r="D94" s="4"/>
      <c r="E94" s="27">
        <f t="shared" si="2"/>
        <v>0</v>
      </c>
      <c r="F94" s="28">
        <f t="shared" si="3"/>
        <v>0</v>
      </c>
    </row>
    <row r="95" spans="1:6" x14ac:dyDescent="0.35">
      <c r="A95" s="4"/>
      <c r="B95" s="4"/>
      <c r="C95" s="4"/>
      <c r="D95" s="4"/>
      <c r="E95" s="27">
        <f t="shared" si="2"/>
        <v>0</v>
      </c>
      <c r="F95" s="28">
        <f t="shared" si="3"/>
        <v>0</v>
      </c>
    </row>
    <row r="96" spans="1:6" x14ac:dyDescent="0.35">
      <c r="A96" s="4"/>
      <c r="B96" s="4"/>
      <c r="C96" s="4"/>
      <c r="D96" s="4"/>
      <c r="E96" s="27">
        <f t="shared" si="2"/>
        <v>0</v>
      </c>
      <c r="F96" s="28">
        <f t="shared" si="3"/>
        <v>0</v>
      </c>
    </row>
    <row r="97" spans="1:6" x14ac:dyDescent="0.35">
      <c r="A97" s="4"/>
      <c r="B97" s="4"/>
      <c r="C97" s="4"/>
      <c r="D97" s="4"/>
      <c r="E97" s="27">
        <f t="shared" si="2"/>
        <v>0</v>
      </c>
      <c r="F97" s="28">
        <f t="shared" si="3"/>
        <v>0</v>
      </c>
    </row>
    <row r="98" spans="1:6" x14ac:dyDescent="0.35">
      <c r="A98" s="4"/>
      <c r="B98" s="4"/>
      <c r="C98" s="4"/>
      <c r="D98" s="4"/>
      <c r="E98" s="27">
        <f t="shared" si="2"/>
        <v>0</v>
      </c>
      <c r="F98" s="28">
        <f t="shared" si="3"/>
        <v>0</v>
      </c>
    </row>
    <row r="99" spans="1:6" x14ac:dyDescent="0.35">
      <c r="A99" s="4"/>
      <c r="B99" s="4"/>
      <c r="C99" s="4"/>
      <c r="D99" s="4"/>
      <c r="E99" s="27">
        <f t="shared" si="2"/>
        <v>0</v>
      </c>
      <c r="F99" s="28">
        <f t="shared" si="3"/>
        <v>0</v>
      </c>
    </row>
    <row r="100" spans="1:6" x14ac:dyDescent="0.35">
      <c r="A100" s="4"/>
      <c r="B100" s="4"/>
      <c r="C100" s="4"/>
      <c r="D100" s="4"/>
      <c r="E100" s="27">
        <f t="shared" si="2"/>
        <v>0</v>
      </c>
      <c r="F100" s="28">
        <f t="shared" si="3"/>
        <v>0</v>
      </c>
    </row>
    <row r="101" spans="1:6" x14ac:dyDescent="0.35">
      <c r="A101" s="4"/>
      <c r="B101" s="4"/>
      <c r="C101" s="4"/>
      <c r="D101" s="4"/>
      <c r="E101" s="27">
        <f t="shared" si="2"/>
        <v>0</v>
      </c>
      <c r="F101" s="28">
        <f t="shared" si="3"/>
        <v>0</v>
      </c>
    </row>
    <row r="102" spans="1:6" x14ac:dyDescent="0.35">
      <c r="A102" s="4"/>
      <c r="B102" s="4"/>
      <c r="C102" s="4"/>
      <c r="D102" s="4"/>
      <c r="E102" s="27">
        <f t="shared" si="2"/>
        <v>0</v>
      </c>
      <c r="F102" s="28">
        <f t="shared" si="3"/>
        <v>0</v>
      </c>
    </row>
    <row r="103" spans="1:6" x14ac:dyDescent="0.35">
      <c r="A103" s="4"/>
      <c r="B103" s="4"/>
      <c r="C103" s="4"/>
      <c r="D103" s="4"/>
      <c r="E103" s="27">
        <f t="shared" si="2"/>
        <v>0</v>
      </c>
      <c r="F103" s="28">
        <f t="shared" si="3"/>
        <v>0</v>
      </c>
    </row>
    <row r="104" spans="1:6" x14ac:dyDescent="0.35">
      <c r="A104" s="4"/>
      <c r="B104" s="4"/>
      <c r="C104" s="4"/>
      <c r="D104" s="4"/>
      <c r="E104" s="27">
        <f t="shared" si="2"/>
        <v>0</v>
      </c>
      <c r="F104" s="28">
        <f t="shared" si="3"/>
        <v>0</v>
      </c>
    </row>
    <row r="105" spans="1:6" x14ac:dyDescent="0.35">
      <c r="A105" s="4"/>
      <c r="B105" s="4"/>
      <c r="C105" s="4"/>
      <c r="D105" s="4"/>
      <c r="E105" s="27">
        <f t="shared" si="2"/>
        <v>0</v>
      </c>
      <c r="F105" s="28">
        <f t="shared" si="3"/>
        <v>0</v>
      </c>
    </row>
    <row r="106" spans="1:6" x14ac:dyDescent="0.35">
      <c r="A106" s="4"/>
      <c r="B106" s="4"/>
      <c r="C106" s="4"/>
      <c r="D106" s="4"/>
      <c r="E106" s="27">
        <f t="shared" si="2"/>
        <v>0</v>
      </c>
      <c r="F106" s="28">
        <f t="shared" si="3"/>
        <v>0</v>
      </c>
    </row>
    <row r="107" spans="1:6" x14ac:dyDescent="0.35">
      <c r="A107" s="4"/>
      <c r="B107" s="4"/>
      <c r="C107" s="4"/>
      <c r="D107" s="4"/>
      <c r="E107" s="27">
        <f t="shared" si="2"/>
        <v>0</v>
      </c>
      <c r="F107" s="28">
        <f t="shared" si="3"/>
        <v>0</v>
      </c>
    </row>
    <row r="108" spans="1:6" x14ac:dyDescent="0.35">
      <c r="A108" s="4"/>
      <c r="B108" s="4"/>
      <c r="C108" s="4"/>
      <c r="D108" s="4"/>
      <c r="E108" s="27">
        <f t="shared" si="2"/>
        <v>0</v>
      </c>
      <c r="F108" s="28">
        <f t="shared" si="3"/>
        <v>0</v>
      </c>
    </row>
    <row r="109" spans="1:6" x14ac:dyDescent="0.35">
      <c r="A109" s="4"/>
      <c r="B109" s="4"/>
      <c r="C109" s="4"/>
      <c r="D109" s="4"/>
      <c r="E109" s="27">
        <f t="shared" si="2"/>
        <v>0</v>
      </c>
      <c r="F109" s="28">
        <f t="shared" si="3"/>
        <v>0</v>
      </c>
    </row>
    <row r="110" spans="1:6" x14ac:dyDescent="0.35">
      <c r="A110" s="4"/>
      <c r="B110" s="4"/>
      <c r="C110" s="4"/>
      <c r="D110" s="4"/>
      <c r="E110" s="27">
        <f t="shared" si="2"/>
        <v>0</v>
      </c>
      <c r="F110" s="28">
        <f t="shared" si="3"/>
        <v>0</v>
      </c>
    </row>
    <row r="111" spans="1:6" x14ac:dyDescent="0.35">
      <c r="A111" s="4"/>
      <c r="B111" s="4"/>
      <c r="C111" s="4"/>
      <c r="D111" s="4"/>
      <c r="E111" s="27">
        <f t="shared" si="2"/>
        <v>0</v>
      </c>
      <c r="F111" s="28">
        <f t="shared" si="3"/>
        <v>0</v>
      </c>
    </row>
    <row r="112" spans="1:6" x14ac:dyDescent="0.35">
      <c r="A112" s="4"/>
      <c r="B112" s="4"/>
      <c r="C112" s="4"/>
      <c r="D112" s="4"/>
      <c r="E112" s="27">
        <f t="shared" si="2"/>
        <v>0</v>
      </c>
      <c r="F112" s="28">
        <f t="shared" si="3"/>
        <v>0</v>
      </c>
    </row>
    <row r="113" spans="1:6" x14ac:dyDescent="0.35">
      <c r="A113" s="4"/>
      <c r="B113" s="4"/>
      <c r="C113" s="4"/>
      <c r="D113" s="4"/>
      <c r="E113" s="27">
        <f t="shared" si="2"/>
        <v>0</v>
      </c>
      <c r="F113" s="28">
        <f t="shared" si="3"/>
        <v>0</v>
      </c>
    </row>
    <row r="114" spans="1:6" x14ac:dyDescent="0.35">
      <c r="A114" s="4"/>
      <c r="B114" s="4"/>
      <c r="C114" s="4"/>
      <c r="D114" s="4"/>
      <c r="E114" s="27">
        <f t="shared" si="2"/>
        <v>0</v>
      </c>
      <c r="F114" s="28">
        <f t="shared" si="3"/>
        <v>0</v>
      </c>
    </row>
    <row r="115" spans="1:6" x14ac:dyDescent="0.35">
      <c r="A115" s="4"/>
      <c r="B115" s="4"/>
      <c r="C115" s="4"/>
      <c r="D115" s="4"/>
      <c r="E115" s="27">
        <f t="shared" si="2"/>
        <v>0</v>
      </c>
      <c r="F115" s="28">
        <f t="shared" si="3"/>
        <v>0</v>
      </c>
    </row>
    <row r="116" spans="1:6" x14ac:dyDescent="0.35">
      <c r="A116" s="4"/>
      <c r="B116" s="4"/>
      <c r="C116" s="4"/>
      <c r="D116" s="4"/>
      <c r="E116" s="27">
        <f t="shared" si="2"/>
        <v>0</v>
      </c>
      <c r="F116" s="28">
        <f t="shared" si="3"/>
        <v>0</v>
      </c>
    </row>
    <row r="117" spans="1:6" x14ac:dyDescent="0.35">
      <c r="A117" s="4"/>
      <c r="B117" s="4"/>
      <c r="C117" s="4"/>
      <c r="D117" s="4"/>
      <c r="E117" s="27">
        <f t="shared" si="2"/>
        <v>0</v>
      </c>
      <c r="F117" s="28">
        <f t="shared" si="3"/>
        <v>0</v>
      </c>
    </row>
    <row r="118" spans="1:6" x14ac:dyDescent="0.35">
      <c r="A118" s="4"/>
      <c r="B118" s="4"/>
      <c r="C118" s="4"/>
      <c r="D118" s="4"/>
      <c r="E118" s="27">
        <f t="shared" si="2"/>
        <v>0</v>
      </c>
      <c r="F118" s="28">
        <f t="shared" si="3"/>
        <v>0</v>
      </c>
    </row>
    <row r="119" spans="1:6" x14ac:dyDescent="0.35">
      <c r="A119" s="4"/>
      <c r="B119" s="4"/>
      <c r="C119" s="4"/>
      <c r="D119" s="4"/>
      <c r="E119" s="27">
        <f t="shared" si="2"/>
        <v>0</v>
      </c>
      <c r="F119" s="28">
        <f t="shared" si="3"/>
        <v>0</v>
      </c>
    </row>
    <row r="120" spans="1:6" x14ac:dyDescent="0.35">
      <c r="A120" s="4"/>
      <c r="B120" s="4"/>
      <c r="C120" s="4"/>
      <c r="D120" s="4"/>
      <c r="E120" s="27">
        <f t="shared" si="2"/>
        <v>0</v>
      </c>
      <c r="F120" s="28">
        <f t="shared" si="3"/>
        <v>0</v>
      </c>
    </row>
    <row r="121" spans="1:6" x14ac:dyDescent="0.35">
      <c r="A121" s="4"/>
      <c r="B121" s="4"/>
      <c r="C121" s="4"/>
      <c r="D121" s="4"/>
      <c r="E121" s="27">
        <f t="shared" si="2"/>
        <v>0</v>
      </c>
      <c r="F121" s="28">
        <f t="shared" si="3"/>
        <v>0</v>
      </c>
    </row>
    <row r="122" spans="1:6" x14ac:dyDescent="0.35">
      <c r="A122" s="4"/>
      <c r="B122" s="4"/>
      <c r="C122" s="4"/>
      <c r="D122" s="4"/>
      <c r="E122" s="27">
        <f t="shared" si="2"/>
        <v>0</v>
      </c>
      <c r="F122" s="28">
        <f t="shared" si="3"/>
        <v>0</v>
      </c>
    </row>
    <row r="123" spans="1:6" x14ac:dyDescent="0.35">
      <c r="A123" s="4"/>
      <c r="B123" s="4"/>
      <c r="C123" s="4"/>
      <c r="D123" s="4"/>
      <c r="E123" s="27">
        <f t="shared" si="2"/>
        <v>0</v>
      </c>
      <c r="F123" s="28">
        <f t="shared" si="3"/>
        <v>0</v>
      </c>
    </row>
    <row r="124" spans="1:6" x14ac:dyDescent="0.35">
      <c r="A124" s="4"/>
      <c r="B124" s="4"/>
      <c r="C124" s="4"/>
      <c r="D124" s="4"/>
      <c r="E124" s="27">
        <f t="shared" si="2"/>
        <v>0</v>
      </c>
      <c r="F124" s="28">
        <f t="shared" si="3"/>
        <v>0</v>
      </c>
    </row>
    <row r="125" spans="1:6" x14ac:dyDescent="0.35">
      <c r="A125" s="4"/>
      <c r="B125" s="4"/>
      <c r="C125" s="4"/>
      <c r="D125" s="4"/>
      <c r="E125" s="27">
        <f t="shared" si="2"/>
        <v>0</v>
      </c>
      <c r="F125" s="28">
        <f t="shared" si="3"/>
        <v>0</v>
      </c>
    </row>
    <row r="126" spans="1:6" x14ac:dyDescent="0.35">
      <c r="A126" s="4"/>
      <c r="B126" s="4"/>
      <c r="C126" s="4"/>
      <c r="D126" s="4"/>
      <c r="E126" s="27">
        <f t="shared" si="2"/>
        <v>0</v>
      </c>
      <c r="F126" s="28">
        <f t="shared" si="3"/>
        <v>0</v>
      </c>
    </row>
    <row r="127" spans="1:6" x14ac:dyDescent="0.35">
      <c r="A127" s="4"/>
      <c r="B127" s="4"/>
      <c r="C127" s="4"/>
      <c r="D127" s="4"/>
      <c r="E127" s="27">
        <f t="shared" si="2"/>
        <v>0</v>
      </c>
      <c r="F127" s="28">
        <f t="shared" si="3"/>
        <v>0</v>
      </c>
    </row>
    <row r="128" spans="1:6" x14ac:dyDescent="0.35">
      <c r="A128" s="4"/>
      <c r="B128" s="4"/>
      <c r="C128" s="4"/>
      <c r="D128" s="4"/>
      <c r="E128" s="27">
        <f t="shared" si="2"/>
        <v>0</v>
      </c>
      <c r="F128" s="28">
        <f t="shared" si="3"/>
        <v>0</v>
      </c>
    </row>
    <row r="129" spans="1:6" x14ac:dyDescent="0.35">
      <c r="A129" s="4"/>
      <c r="B129" s="4"/>
      <c r="C129" s="4"/>
      <c r="D129" s="4"/>
      <c r="E129" s="27">
        <f t="shared" si="2"/>
        <v>0</v>
      </c>
      <c r="F129" s="28">
        <f t="shared" si="3"/>
        <v>0</v>
      </c>
    </row>
    <row r="130" spans="1:6" x14ac:dyDescent="0.35">
      <c r="A130" s="4"/>
      <c r="B130" s="4"/>
      <c r="C130" s="4"/>
      <c r="D130" s="4"/>
      <c r="E130" s="27">
        <f t="shared" si="2"/>
        <v>0</v>
      </c>
      <c r="F130" s="28">
        <f t="shared" si="3"/>
        <v>0</v>
      </c>
    </row>
    <row r="131" spans="1:6" x14ac:dyDescent="0.35">
      <c r="A131" s="4"/>
      <c r="B131" s="4"/>
      <c r="C131" s="4"/>
      <c r="D131" s="4"/>
      <c r="E131" s="27">
        <f t="shared" si="2"/>
        <v>0</v>
      </c>
      <c r="F131" s="28">
        <f t="shared" si="3"/>
        <v>0</v>
      </c>
    </row>
    <row r="132" spans="1:6" x14ac:dyDescent="0.35">
      <c r="A132" s="4"/>
      <c r="B132" s="4"/>
      <c r="C132" s="4"/>
      <c r="D132" s="4"/>
      <c r="E132" s="27">
        <f t="shared" ref="E132:E195" si="4">_xlfn.IFS(A132="GÜZEL SANATLAR TEMEL ALANI",_xlfn.IFS(B132="Sergi içeriğinde en az 15 adet özgün sanat eseri/tasarımı/yorum çalışması barındıran kişisel sergi açmak",20,
B132="Film festivaline seçilen, festival/sinema salonu/müze/sanat galerisi/kültür merkezinde davetli olarak özel gösterimi yapılan filmin (orta/uzun metrajlı belgesel/kurmaca/deneysel) yönetmenliğini yapmak", 20,
B132="Film festivaline seçilen, festival/sinema salonu/müze/sanat galerisi/kültür merkezinde davetli olarak özel gösterimi yapılan filmin görüntü yönetmenliğini yapmak", 10,
B132="Uluslararası/ulusal sergi, çalıştay, bienal, trienal, defile, gösteri, baskı, yayın, sunum, performans, festival, gösterim tarzındaki karma etkinlikte eseriyle yer almak", 5,
B132="Uluslararası/ulusal sergi, çalıştay, bienal, trienal, defile, gösteri, baskı, yayın, sunum, performans, festival, gösterim tarzındaki sanatsal etkinlikte sterimi yapılmış filmin (orta/uzun metrajlı belgesel/kurmaca/deneysel) ekibinde yer almak", 5,
B132="Reklam/tanıtım filmi/müzik klibi yapmak", 5,
B132="Oyun/film/sahne gösterisi çalışmasında, araştırma/yorum/dramatik tasarım/yazınsal danışmanlık alanında görev almak", 10,
B132="Oyunculuk-Ödenekli/ulusal tiyatroda rol almak", 10,
B132="Reji-Ödenekli/ulusal tiyatroda oyun sahnelemek", 25,
B132="Atölye çalışması yapmak", 5,
B132="Tiyatro topluluğu çalıştırmak", 5,
B132="Rejisör yardımcılığı yapmış olmak", 5,
B132="Sahne, radyo, televizyon, sinema dallarında dramatik nitelikli yayınlanmış/sahnelenmiş metin yazmak", 10,
B132="Yayınlanmış senaryo incelemesi yazmak", 5,
B132="Yayınlanmış eleştiri ve tanıtım yazısı yazmak", 5,
B132="Ödenekli/ulusal tiyatro/opera/balede sahnelenmiş oyun/sinema/dizi platolarında uygulanmış özgün tasarım çalışması (sahne/dekor/kostüm/ışık) yapmak", 10), TRUE, 0)</f>
        <v>0</v>
      </c>
      <c r="F132" s="28">
        <f t="shared" ref="F132:F195" si="5">E132</f>
        <v>0</v>
      </c>
    </row>
    <row r="133" spans="1:6" x14ac:dyDescent="0.35">
      <c r="A133" s="4"/>
      <c r="B133" s="4"/>
      <c r="C133" s="4"/>
      <c r="D133" s="4"/>
      <c r="E133" s="27">
        <f t="shared" si="4"/>
        <v>0</v>
      </c>
      <c r="F133" s="28">
        <f t="shared" si="5"/>
        <v>0</v>
      </c>
    </row>
    <row r="134" spans="1:6" x14ac:dyDescent="0.35">
      <c r="A134" s="4"/>
      <c r="B134" s="4"/>
      <c r="C134" s="4"/>
      <c r="D134" s="4"/>
      <c r="E134" s="27">
        <f t="shared" si="4"/>
        <v>0</v>
      </c>
      <c r="F134" s="28">
        <f t="shared" si="5"/>
        <v>0</v>
      </c>
    </row>
    <row r="135" spans="1:6" x14ac:dyDescent="0.35">
      <c r="A135" s="4"/>
      <c r="B135" s="4"/>
      <c r="C135" s="4"/>
      <c r="D135" s="4"/>
      <c r="E135" s="27">
        <f t="shared" si="4"/>
        <v>0</v>
      </c>
      <c r="F135" s="28">
        <f t="shared" si="5"/>
        <v>0</v>
      </c>
    </row>
    <row r="136" spans="1:6" x14ac:dyDescent="0.35">
      <c r="A136" s="4"/>
      <c r="B136" s="4"/>
      <c r="C136" s="4"/>
      <c r="D136" s="4"/>
      <c r="E136" s="27">
        <f t="shared" si="4"/>
        <v>0</v>
      </c>
      <c r="F136" s="28">
        <f t="shared" si="5"/>
        <v>0</v>
      </c>
    </row>
    <row r="137" spans="1:6" x14ac:dyDescent="0.35">
      <c r="A137" s="4"/>
      <c r="B137" s="4"/>
      <c r="C137" s="4"/>
      <c r="D137" s="4"/>
      <c r="E137" s="27">
        <f t="shared" si="4"/>
        <v>0</v>
      </c>
      <c r="F137" s="28">
        <f t="shared" si="5"/>
        <v>0</v>
      </c>
    </row>
    <row r="138" spans="1:6" x14ac:dyDescent="0.35">
      <c r="A138" s="4"/>
      <c r="B138" s="4"/>
      <c r="C138" s="4"/>
      <c r="D138" s="4"/>
      <c r="E138" s="27">
        <f t="shared" si="4"/>
        <v>0</v>
      </c>
      <c r="F138" s="28">
        <f t="shared" si="5"/>
        <v>0</v>
      </c>
    </row>
    <row r="139" spans="1:6" x14ac:dyDescent="0.35">
      <c r="A139" s="4"/>
      <c r="B139" s="4"/>
      <c r="C139" s="4"/>
      <c r="D139" s="4"/>
      <c r="E139" s="27">
        <f t="shared" si="4"/>
        <v>0</v>
      </c>
      <c r="F139" s="28">
        <f t="shared" si="5"/>
        <v>0</v>
      </c>
    </row>
    <row r="140" spans="1:6" x14ac:dyDescent="0.35">
      <c r="A140" s="4"/>
      <c r="B140" s="4"/>
      <c r="C140" s="4"/>
      <c r="D140" s="4"/>
      <c r="E140" s="27">
        <f t="shared" si="4"/>
        <v>0</v>
      </c>
      <c r="F140" s="28">
        <f t="shared" si="5"/>
        <v>0</v>
      </c>
    </row>
    <row r="141" spans="1:6" x14ac:dyDescent="0.35">
      <c r="A141" s="4"/>
      <c r="B141" s="4"/>
      <c r="C141" s="4"/>
      <c r="D141" s="4"/>
      <c r="E141" s="27">
        <f t="shared" si="4"/>
        <v>0</v>
      </c>
      <c r="F141" s="28">
        <f t="shared" si="5"/>
        <v>0</v>
      </c>
    </row>
    <row r="142" spans="1:6" x14ac:dyDescent="0.35">
      <c r="A142" s="4"/>
      <c r="B142" s="4"/>
      <c r="C142" s="4"/>
      <c r="D142" s="4"/>
      <c r="E142" s="27">
        <f t="shared" si="4"/>
        <v>0</v>
      </c>
      <c r="F142" s="28">
        <f t="shared" si="5"/>
        <v>0</v>
      </c>
    </row>
    <row r="143" spans="1:6" x14ac:dyDescent="0.35">
      <c r="A143" s="4"/>
      <c r="B143" s="4"/>
      <c r="C143" s="4"/>
      <c r="D143" s="4"/>
      <c r="E143" s="27">
        <f t="shared" si="4"/>
        <v>0</v>
      </c>
      <c r="F143" s="28">
        <f t="shared" si="5"/>
        <v>0</v>
      </c>
    </row>
    <row r="144" spans="1:6" x14ac:dyDescent="0.35">
      <c r="A144" s="4"/>
      <c r="B144" s="4"/>
      <c r="C144" s="4"/>
      <c r="D144" s="4"/>
      <c r="E144" s="27">
        <f t="shared" si="4"/>
        <v>0</v>
      </c>
      <c r="F144" s="28">
        <f t="shared" si="5"/>
        <v>0</v>
      </c>
    </row>
    <row r="145" spans="1:6" x14ac:dyDescent="0.35">
      <c r="A145" s="4"/>
      <c r="B145" s="4"/>
      <c r="C145" s="4"/>
      <c r="D145" s="4"/>
      <c r="E145" s="27">
        <f t="shared" si="4"/>
        <v>0</v>
      </c>
      <c r="F145" s="28">
        <f t="shared" si="5"/>
        <v>0</v>
      </c>
    </row>
    <row r="146" spans="1:6" x14ac:dyDescent="0.35">
      <c r="A146" s="4"/>
      <c r="B146" s="4"/>
      <c r="C146" s="4"/>
      <c r="D146" s="4"/>
      <c r="E146" s="27">
        <f t="shared" si="4"/>
        <v>0</v>
      </c>
      <c r="F146" s="28">
        <f t="shared" si="5"/>
        <v>0</v>
      </c>
    </row>
    <row r="147" spans="1:6" x14ac:dyDescent="0.35">
      <c r="A147" s="4"/>
      <c r="B147" s="4"/>
      <c r="C147" s="4"/>
      <c r="D147" s="4"/>
      <c r="E147" s="27">
        <f t="shared" si="4"/>
        <v>0</v>
      </c>
      <c r="F147" s="28">
        <f t="shared" si="5"/>
        <v>0</v>
      </c>
    </row>
    <row r="148" spans="1:6" x14ac:dyDescent="0.35">
      <c r="A148" s="4"/>
      <c r="B148" s="4"/>
      <c r="C148" s="4"/>
      <c r="D148" s="4"/>
      <c r="E148" s="27">
        <f t="shared" si="4"/>
        <v>0</v>
      </c>
      <c r="F148" s="28">
        <f t="shared" si="5"/>
        <v>0</v>
      </c>
    </row>
    <row r="149" spans="1:6" x14ac:dyDescent="0.35">
      <c r="A149" s="4"/>
      <c r="B149" s="4"/>
      <c r="C149" s="4"/>
      <c r="D149" s="4"/>
      <c r="E149" s="27">
        <f t="shared" si="4"/>
        <v>0</v>
      </c>
      <c r="F149" s="28">
        <f t="shared" si="5"/>
        <v>0</v>
      </c>
    </row>
    <row r="150" spans="1:6" x14ac:dyDescent="0.35">
      <c r="A150" s="4"/>
      <c r="B150" s="4"/>
      <c r="C150" s="4"/>
      <c r="D150" s="4"/>
      <c r="E150" s="27">
        <f t="shared" si="4"/>
        <v>0</v>
      </c>
      <c r="F150" s="28">
        <f t="shared" si="5"/>
        <v>0</v>
      </c>
    </row>
    <row r="151" spans="1:6" x14ac:dyDescent="0.35">
      <c r="A151" s="4"/>
      <c r="B151" s="4"/>
      <c r="C151" s="4"/>
      <c r="D151" s="4"/>
      <c r="E151" s="27">
        <f t="shared" si="4"/>
        <v>0</v>
      </c>
      <c r="F151" s="28">
        <f t="shared" si="5"/>
        <v>0</v>
      </c>
    </row>
    <row r="152" spans="1:6" x14ac:dyDescent="0.35">
      <c r="A152" s="4"/>
      <c r="B152" s="4"/>
      <c r="C152" s="4"/>
      <c r="D152" s="4"/>
      <c r="E152" s="27">
        <f t="shared" si="4"/>
        <v>0</v>
      </c>
      <c r="F152" s="28">
        <f t="shared" si="5"/>
        <v>0</v>
      </c>
    </row>
    <row r="153" spans="1:6" x14ac:dyDescent="0.35">
      <c r="A153" s="4"/>
      <c r="B153" s="4"/>
      <c r="C153" s="4"/>
      <c r="D153" s="4"/>
      <c r="E153" s="27">
        <f t="shared" si="4"/>
        <v>0</v>
      </c>
      <c r="F153" s="28">
        <f t="shared" si="5"/>
        <v>0</v>
      </c>
    </row>
    <row r="154" spans="1:6" x14ac:dyDescent="0.35">
      <c r="A154" s="4"/>
      <c r="B154" s="4"/>
      <c r="C154" s="4"/>
      <c r="D154" s="4"/>
      <c r="E154" s="27">
        <f t="shared" si="4"/>
        <v>0</v>
      </c>
      <c r="F154" s="28">
        <f t="shared" si="5"/>
        <v>0</v>
      </c>
    </row>
    <row r="155" spans="1:6" x14ac:dyDescent="0.35">
      <c r="A155" s="4"/>
      <c r="B155" s="4"/>
      <c r="C155" s="4"/>
      <c r="D155" s="4"/>
      <c r="E155" s="27">
        <f t="shared" si="4"/>
        <v>0</v>
      </c>
      <c r="F155" s="28">
        <f t="shared" si="5"/>
        <v>0</v>
      </c>
    </row>
    <row r="156" spans="1:6" x14ac:dyDescent="0.35">
      <c r="A156" s="4"/>
      <c r="B156" s="4"/>
      <c r="C156" s="4"/>
      <c r="D156" s="4"/>
      <c r="E156" s="27">
        <f t="shared" si="4"/>
        <v>0</v>
      </c>
      <c r="F156" s="28">
        <f t="shared" si="5"/>
        <v>0</v>
      </c>
    </row>
    <row r="157" spans="1:6" x14ac:dyDescent="0.35">
      <c r="A157" s="4"/>
      <c r="B157" s="4"/>
      <c r="C157" s="4"/>
      <c r="D157" s="4"/>
      <c r="E157" s="27">
        <f t="shared" si="4"/>
        <v>0</v>
      </c>
      <c r="F157" s="28">
        <f t="shared" si="5"/>
        <v>0</v>
      </c>
    </row>
    <row r="158" spans="1:6" x14ac:dyDescent="0.35">
      <c r="A158" s="4"/>
      <c r="B158" s="4"/>
      <c r="C158" s="4"/>
      <c r="D158" s="4"/>
      <c r="E158" s="27">
        <f t="shared" si="4"/>
        <v>0</v>
      </c>
      <c r="F158" s="28">
        <f t="shared" si="5"/>
        <v>0</v>
      </c>
    </row>
    <row r="159" spans="1:6" x14ac:dyDescent="0.35">
      <c r="A159" s="4"/>
      <c r="B159" s="4"/>
      <c r="C159" s="4"/>
      <c r="D159" s="4"/>
      <c r="E159" s="27">
        <f t="shared" si="4"/>
        <v>0</v>
      </c>
      <c r="F159" s="28">
        <f t="shared" si="5"/>
        <v>0</v>
      </c>
    </row>
    <row r="160" spans="1:6" x14ac:dyDescent="0.35">
      <c r="A160" s="4"/>
      <c r="B160" s="4"/>
      <c r="C160" s="4"/>
      <c r="D160" s="4"/>
      <c r="E160" s="27">
        <f t="shared" si="4"/>
        <v>0</v>
      </c>
      <c r="F160" s="28">
        <f t="shared" si="5"/>
        <v>0</v>
      </c>
    </row>
    <row r="161" spans="1:6" x14ac:dyDescent="0.35">
      <c r="A161" s="4"/>
      <c r="B161" s="4"/>
      <c r="C161" s="4"/>
      <c r="D161" s="4"/>
      <c r="E161" s="27">
        <f t="shared" si="4"/>
        <v>0</v>
      </c>
      <c r="F161" s="28">
        <f t="shared" si="5"/>
        <v>0</v>
      </c>
    </row>
    <row r="162" spans="1:6" x14ac:dyDescent="0.35">
      <c r="A162" s="4"/>
      <c r="B162" s="4"/>
      <c r="C162" s="4"/>
      <c r="D162" s="4"/>
      <c r="E162" s="27">
        <f t="shared" si="4"/>
        <v>0</v>
      </c>
      <c r="F162" s="28">
        <f t="shared" si="5"/>
        <v>0</v>
      </c>
    </row>
    <row r="163" spans="1:6" x14ac:dyDescent="0.35">
      <c r="A163" s="4"/>
      <c r="B163" s="4"/>
      <c r="C163" s="4"/>
      <c r="D163" s="4"/>
      <c r="E163" s="27">
        <f t="shared" si="4"/>
        <v>0</v>
      </c>
      <c r="F163" s="28">
        <f t="shared" si="5"/>
        <v>0</v>
      </c>
    </row>
    <row r="164" spans="1:6" x14ac:dyDescent="0.35">
      <c r="A164" s="4"/>
      <c r="B164" s="4"/>
      <c r="C164" s="4"/>
      <c r="D164" s="4"/>
      <c r="E164" s="27">
        <f t="shared" si="4"/>
        <v>0</v>
      </c>
      <c r="F164" s="28">
        <f t="shared" si="5"/>
        <v>0</v>
      </c>
    </row>
    <row r="165" spans="1:6" x14ac:dyDescent="0.35">
      <c r="A165" s="4"/>
      <c r="B165" s="4"/>
      <c r="C165" s="4"/>
      <c r="D165" s="4"/>
      <c r="E165" s="27">
        <f t="shared" si="4"/>
        <v>0</v>
      </c>
      <c r="F165" s="28">
        <f t="shared" si="5"/>
        <v>0</v>
      </c>
    </row>
    <row r="166" spans="1:6" x14ac:dyDescent="0.35">
      <c r="A166" s="4"/>
      <c r="B166" s="4"/>
      <c r="C166" s="4"/>
      <c r="D166" s="4"/>
      <c r="E166" s="27">
        <f t="shared" si="4"/>
        <v>0</v>
      </c>
      <c r="F166" s="28">
        <f t="shared" si="5"/>
        <v>0</v>
      </c>
    </row>
    <row r="167" spans="1:6" x14ac:dyDescent="0.35">
      <c r="A167" s="4"/>
      <c r="B167" s="4"/>
      <c r="C167" s="4"/>
      <c r="D167" s="4"/>
      <c r="E167" s="27">
        <f t="shared" si="4"/>
        <v>0</v>
      </c>
      <c r="F167" s="28">
        <f t="shared" si="5"/>
        <v>0</v>
      </c>
    </row>
    <row r="168" spans="1:6" x14ac:dyDescent="0.35">
      <c r="A168" s="4"/>
      <c r="B168" s="4"/>
      <c r="C168" s="4"/>
      <c r="D168" s="4"/>
      <c r="E168" s="27">
        <f t="shared" si="4"/>
        <v>0</v>
      </c>
      <c r="F168" s="28">
        <f t="shared" si="5"/>
        <v>0</v>
      </c>
    </row>
    <row r="169" spans="1:6" x14ac:dyDescent="0.35">
      <c r="A169" s="4"/>
      <c r="B169" s="4"/>
      <c r="C169" s="4"/>
      <c r="D169" s="4"/>
      <c r="E169" s="27">
        <f t="shared" si="4"/>
        <v>0</v>
      </c>
      <c r="F169" s="28">
        <f t="shared" si="5"/>
        <v>0</v>
      </c>
    </row>
    <row r="170" spans="1:6" x14ac:dyDescent="0.35">
      <c r="A170" s="4"/>
      <c r="B170" s="4"/>
      <c r="C170" s="4"/>
      <c r="D170" s="4"/>
      <c r="E170" s="27">
        <f t="shared" si="4"/>
        <v>0</v>
      </c>
      <c r="F170" s="28">
        <f t="shared" si="5"/>
        <v>0</v>
      </c>
    </row>
    <row r="171" spans="1:6" x14ac:dyDescent="0.35">
      <c r="A171" s="4"/>
      <c r="B171" s="4"/>
      <c r="C171" s="4"/>
      <c r="D171" s="4"/>
      <c r="E171" s="27">
        <f t="shared" si="4"/>
        <v>0</v>
      </c>
      <c r="F171" s="28">
        <f t="shared" si="5"/>
        <v>0</v>
      </c>
    </row>
    <row r="172" spans="1:6" x14ac:dyDescent="0.35">
      <c r="A172" s="4"/>
      <c r="B172" s="4"/>
      <c r="C172" s="4"/>
      <c r="D172" s="4"/>
      <c r="E172" s="27">
        <f t="shared" si="4"/>
        <v>0</v>
      </c>
      <c r="F172" s="28">
        <f t="shared" si="5"/>
        <v>0</v>
      </c>
    </row>
    <row r="173" spans="1:6" x14ac:dyDescent="0.35">
      <c r="A173" s="4"/>
      <c r="B173" s="4"/>
      <c r="C173" s="4"/>
      <c r="D173" s="4"/>
      <c r="E173" s="27">
        <f t="shared" si="4"/>
        <v>0</v>
      </c>
      <c r="F173" s="28">
        <f t="shared" si="5"/>
        <v>0</v>
      </c>
    </row>
    <row r="174" spans="1:6" x14ac:dyDescent="0.35">
      <c r="A174" s="4"/>
      <c r="B174" s="4"/>
      <c r="C174" s="4"/>
      <c r="D174" s="4"/>
      <c r="E174" s="27">
        <f t="shared" si="4"/>
        <v>0</v>
      </c>
      <c r="F174" s="28">
        <f t="shared" si="5"/>
        <v>0</v>
      </c>
    </row>
    <row r="175" spans="1:6" x14ac:dyDescent="0.35">
      <c r="A175" s="4"/>
      <c r="B175" s="4"/>
      <c r="C175" s="4"/>
      <c r="D175" s="4"/>
      <c r="E175" s="27">
        <f t="shared" si="4"/>
        <v>0</v>
      </c>
      <c r="F175" s="28">
        <f t="shared" si="5"/>
        <v>0</v>
      </c>
    </row>
    <row r="176" spans="1:6" x14ac:dyDescent="0.35">
      <c r="A176" s="4"/>
      <c r="B176" s="4"/>
      <c r="C176" s="4"/>
      <c r="D176" s="4"/>
      <c r="E176" s="27">
        <f t="shared" si="4"/>
        <v>0</v>
      </c>
      <c r="F176" s="28">
        <f t="shared" si="5"/>
        <v>0</v>
      </c>
    </row>
    <row r="177" spans="1:6" x14ac:dyDescent="0.35">
      <c r="A177" s="4"/>
      <c r="B177" s="4"/>
      <c r="C177" s="4"/>
      <c r="D177" s="4"/>
      <c r="E177" s="27">
        <f t="shared" si="4"/>
        <v>0</v>
      </c>
      <c r="F177" s="28">
        <f t="shared" si="5"/>
        <v>0</v>
      </c>
    </row>
    <row r="178" spans="1:6" x14ac:dyDescent="0.35">
      <c r="A178" s="4"/>
      <c r="B178" s="4"/>
      <c r="C178" s="4"/>
      <c r="D178" s="4"/>
      <c r="E178" s="27">
        <f t="shared" si="4"/>
        <v>0</v>
      </c>
      <c r="F178" s="28">
        <f t="shared" si="5"/>
        <v>0</v>
      </c>
    </row>
    <row r="179" spans="1:6" x14ac:dyDescent="0.35">
      <c r="A179" s="4"/>
      <c r="B179" s="4"/>
      <c r="C179" s="4"/>
      <c r="D179" s="4"/>
      <c r="E179" s="27">
        <f t="shared" si="4"/>
        <v>0</v>
      </c>
      <c r="F179" s="28">
        <f t="shared" si="5"/>
        <v>0</v>
      </c>
    </row>
    <row r="180" spans="1:6" x14ac:dyDescent="0.35">
      <c r="A180" s="4"/>
      <c r="B180" s="4"/>
      <c r="C180" s="4"/>
      <c r="D180" s="4"/>
      <c r="E180" s="27">
        <f t="shared" si="4"/>
        <v>0</v>
      </c>
      <c r="F180" s="28">
        <f t="shared" si="5"/>
        <v>0</v>
      </c>
    </row>
    <row r="181" spans="1:6" x14ac:dyDescent="0.35">
      <c r="A181" s="4"/>
      <c r="B181" s="4"/>
      <c r="C181" s="4"/>
      <c r="D181" s="4"/>
      <c r="E181" s="27">
        <f t="shared" si="4"/>
        <v>0</v>
      </c>
      <c r="F181" s="28">
        <f t="shared" si="5"/>
        <v>0</v>
      </c>
    </row>
    <row r="182" spans="1:6" x14ac:dyDescent="0.35">
      <c r="A182" s="4"/>
      <c r="B182" s="4"/>
      <c r="C182" s="4"/>
      <c r="D182" s="4"/>
      <c r="E182" s="27">
        <f t="shared" si="4"/>
        <v>0</v>
      </c>
      <c r="F182" s="28">
        <f t="shared" si="5"/>
        <v>0</v>
      </c>
    </row>
    <row r="183" spans="1:6" x14ac:dyDescent="0.35">
      <c r="A183" s="4"/>
      <c r="B183" s="4"/>
      <c r="C183" s="4"/>
      <c r="D183" s="4"/>
      <c r="E183" s="27">
        <f t="shared" si="4"/>
        <v>0</v>
      </c>
      <c r="F183" s="28">
        <f t="shared" si="5"/>
        <v>0</v>
      </c>
    </row>
    <row r="184" spans="1:6" x14ac:dyDescent="0.35">
      <c r="A184" s="4"/>
      <c r="B184" s="4"/>
      <c r="C184" s="4"/>
      <c r="D184" s="4"/>
      <c r="E184" s="27">
        <f t="shared" si="4"/>
        <v>0</v>
      </c>
      <c r="F184" s="28">
        <f t="shared" si="5"/>
        <v>0</v>
      </c>
    </row>
    <row r="185" spans="1:6" x14ac:dyDescent="0.35">
      <c r="A185" s="4"/>
      <c r="B185" s="4"/>
      <c r="C185" s="4"/>
      <c r="D185" s="4"/>
      <c r="E185" s="27">
        <f t="shared" si="4"/>
        <v>0</v>
      </c>
      <c r="F185" s="28">
        <f t="shared" si="5"/>
        <v>0</v>
      </c>
    </row>
    <row r="186" spans="1:6" x14ac:dyDescent="0.35">
      <c r="A186" s="4"/>
      <c r="B186" s="4"/>
      <c r="C186" s="4"/>
      <c r="D186" s="4"/>
      <c r="E186" s="27">
        <f t="shared" si="4"/>
        <v>0</v>
      </c>
      <c r="F186" s="28">
        <f t="shared" si="5"/>
        <v>0</v>
      </c>
    </row>
    <row r="187" spans="1:6" x14ac:dyDescent="0.35">
      <c r="A187" s="4"/>
      <c r="B187" s="4"/>
      <c r="C187" s="4"/>
      <c r="D187" s="4"/>
      <c r="E187" s="27">
        <f t="shared" si="4"/>
        <v>0</v>
      </c>
      <c r="F187" s="28">
        <f t="shared" si="5"/>
        <v>0</v>
      </c>
    </row>
    <row r="188" spans="1:6" x14ac:dyDescent="0.35">
      <c r="A188" s="4"/>
      <c r="B188" s="4"/>
      <c r="C188" s="4"/>
      <c r="D188" s="4"/>
      <c r="E188" s="27">
        <f t="shared" si="4"/>
        <v>0</v>
      </c>
      <c r="F188" s="28">
        <f t="shared" si="5"/>
        <v>0</v>
      </c>
    </row>
    <row r="189" spans="1:6" x14ac:dyDescent="0.35">
      <c r="A189" s="4"/>
      <c r="B189" s="4"/>
      <c r="C189" s="4"/>
      <c r="D189" s="4"/>
      <c r="E189" s="27">
        <f t="shared" si="4"/>
        <v>0</v>
      </c>
      <c r="F189" s="28">
        <f t="shared" si="5"/>
        <v>0</v>
      </c>
    </row>
    <row r="190" spans="1:6" x14ac:dyDescent="0.35">
      <c r="A190" s="4"/>
      <c r="B190" s="4"/>
      <c r="C190" s="4"/>
      <c r="D190" s="4"/>
      <c r="E190" s="27">
        <f t="shared" si="4"/>
        <v>0</v>
      </c>
      <c r="F190" s="28">
        <f t="shared" si="5"/>
        <v>0</v>
      </c>
    </row>
    <row r="191" spans="1:6" x14ac:dyDescent="0.35">
      <c r="A191" s="4"/>
      <c r="B191" s="4"/>
      <c r="C191" s="4"/>
      <c r="D191" s="4"/>
      <c r="E191" s="27">
        <f t="shared" si="4"/>
        <v>0</v>
      </c>
      <c r="F191" s="28">
        <f t="shared" si="5"/>
        <v>0</v>
      </c>
    </row>
    <row r="192" spans="1:6" x14ac:dyDescent="0.35">
      <c r="A192" s="4"/>
      <c r="B192" s="4"/>
      <c r="C192" s="4"/>
      <c r="D192" s="4"/>
      <c r="E192" s="27">
        <f t="shared" si="4"/>
        <v>0</v>
      </c>
      <c r="F192" s="28">
        <f t="shared" si="5"/>
        <v>0</v>
      </c>
    </row>
    <row r="193" spans="1:6" x14ac:dyDescent="0.35">
      <c r="A193" s="4"/>
      <c r="B193" s="4"/>
      <c r="C193" s="4"/>
      <c r="D193" s="4"/>
      <c r="E193" s="27">
        <f t="shared" si="4"/>
        <v>0</v>
      </c>
      <c r="F193" s="28">
        <f t="shared" si="5"/>
        <v>0</v>
      </c>
    </row>
    <row r="194" spans="1:6" x14ac:dyDescent="0.35">
      <c r="A194" s="4"/>
      <c r="B194" s="4"/>
      <c r="C194" s="4"/>
      <c r="D194" s="4"/>
      <c r="E194" s="27">
        <f t="shared" si="4"/>
        <v>0</v>
      </c>
      <c r="F194" s="28">
        <f t="shared" si="5"/>
        <v>0</v>
      </c>
    </row>
    <row r="195" spans="1:6" x14ac:dyDescent="0.35">
      <c r="A195" s="4"/>
      <c r="B195" s="4"/>
      <c r="C195" s="4"/>
      <c r="D195" s="4"/>
      <c r="E195" s="27">
        <f t="shared" si="4"/>
        <v>0</v>
      </c>
      <c r="F195" s="28">
        <f t="shared" si="5"/>
        <v>0</v>
      </c>
    </row>
    <row r="196" spans="1:6" x14ac:dyDescent="0.35">
      <c r="A196" s="4"/>
      <c r="B196" s="4"/>
      <c r="C196" s="4"/>
      <c r="D196" s="4"/>
      <c r="E196" s="27">
        <f t="shared" ref="E196:E250" si="6">_xlfn.IFS(A196="GÜZEL SANATLAR TEMEL ALANI",_xlfn.IFS(B196="Sergi içeriğinde en az 15 adet özgün sanat eseri/tasarımı/yorum çalışması barındıran kişisel sergi açmak",20,
B196="Film festivaline seçilen, festival/sinema salonu/müze/sanat galerisi/kültür merkezinde davetli olarak özel gösterimi yapılan filmin (orta/uzun metrajlı belgesel/kurmaca/deneysel) yönetmenliğini yapmak", 20,
B196="Film festivaline seçilen, festival/sinema salonu/müze/sanat galerisi/kültür merkezinde davetli olarak özel gösterimi yapılan filmin görüntü yönetmenliğini yapmak", 10,
B196="Uluslararası/ulusal sergi, çalıştay, bienal, trienal, defile, gösteri, baskı, yayın, sunum, performans, festival, gösterim tarzındaki karma etkinlikte eseriyle yer almak", 5,
B196="Uluslararası/ulusal sergi, çalıştay, bienal, trienal, defile, gösteri, baskı, yayın, sunum, performans, festival, gösterim tarzındaki sanatsal etkinlikte sterimi yapılmış filmin (orta/uzun metrajlı belgesel/kurmaca/deneysel) ekibinde yer almak", 5,
B196="Reklam/tanıtım filmi/müzik klibi yapmak", 5,
B196="Oyun/film/sahne gösterisi çalışmasında, araştırma/yorum/dramatik tasarım/yazınsal danışmanlık alanında görev almak", 10,
B196="Oyunculuk-Ödenekli/ulusal tiyatroda rol almak", 10,
B196="Reji-Ödenekli/ulusal tiyatroda oyun sahnelemek", 25,
B196="Atölye çalışması yapmak", 5,
B196="Tiyatro topluluğu çalıştırmak", 5,
B196="Rejisör yardımcılığı yapmış olmak", 5,
B196="Sahne, radyo, televizyon, sinema dallarında dramatik nitelikli yayınlanmış/sahnelenmiş metin yazmak", 10,
B196="Yayınlanmış senaryo incelemesi yazmak", 5,
B196="Yayınlanmış eleştiri ve tanıtım yazısı yazmak", 5,
B196="Ödenekli/ulusal tiyatro/opera/balede sahnelenmiş oyun/sinema/dizi platolarında uygulanmış özgün tasarım çalışması (sahne/dekor/kostüm/ışık) yapmak", 10), TRUE, 0)</f>
        <v>0</v>
      </c>
      <c r="F196" s="28">
        <f t="shared" ref="F196:F250" si="7">E196</f>
        <v>0</v>
      </c>
    </row>
    <row r="197" spans="1:6" x14ac:dyDescent="0.35">
      <c r="A197" s="4"/>
      <c r="B197" s="4"/>
      <c r="C197" s="4"/>
      <c r="D197" s="4"/>
      <c r="E197" s="27">
        <f t="shared" si="6"/>
        <v>0</v>
      </c>
      <c r="F197" s="28">
        <f t="shared" si="7"/>
        <v>0</v>
      </c>
    </row>
    <row r="198" spans="1:6" x14ac:dyDescent="0.35">
      <c r="A198" s="4"/>
      <c r="B198" s="4"/>
      <c r="C198" s="4"/>
      <c r="D198" s="4"/>
      <c r="E198" s="27">
        <f t="shared" si="6"/>
        <v>0</v>
      </c>
      <c r="F198" s="28">
        <f t="shared" si="7"/>
        <v>0</v>
      </c>
    </row>
    <row r="199" spans="1:6" x14ac:dyDescent="0.35">
      <c r="A199" s="4"/>
      <c r="B199" s="4"/>
      <c r="C199" s="4"/>
      <c r="D199" s="4"/>
      <c r="E199" s="27">
        <f t="shared" si="6"/>
        <v>0</v>
      </c>
      <c r="F199" s="28">
        <f t="shared" si="7"/>
        <v>0</v>
      </c>
    </row>
    <row r="200" spans="1:6" x14ac:dyDescent="0.35">
      <c r="A200" s="4"/>
      <c r="B200" s="4"/>
      <c r="C200" s="4"/>
      <c r="D200" s="4"/>
      <c r="E200" s="27">
        <f t="shared" si="6"/>
        <v>0</v>
      </c>
      <c r="F200" s="28">
        <f t="shared" si="7"/>
        <v>0</v>
      </c>
    </row>
    <row r="201" spans="1:6" x14ac:dyDescent="0.35">
      <c r="A201" s="4"/>
      <c r="B201" s="4"/>
      <c r="C201" s="4"/>
      <c r="D201" s="4"/>
      <c r="E201" s="27">
        <f t="shared" si="6"/>
        <v>0</v>
      </c>
      <c r="F201" s="28">
        <f t="shared" si="7"/>
        <v>0</v>
      </c>
    </row>
    <row r="202" spans="1:6" x14ac:dyDescent="0.35">
      <c r="A202" s="4"/>
      <c r="B202" s="4"/>
      <c r="C202" s="4"/>
      <c r="D202" s="4"/>
      <c r="E202" s="27">
        <f t="shared" si="6"/>
        <v>0</v>
      </c>
      <c r="F202" s="28">
        <f t="shared" si="7"/>
        <v>0</v>
      </c>
    </row>
    <row r="203" spans="1:6" x14ac:dyDescent="0.35">
      <c r="A203" s="4"/>
      <c r="B203" s="4"/>
      <c r="C203" s="4"/>
      <c r="D203" s="4"/>
      <c r="E203" s="27">
        <f t="shared" si="6"/>
        <v>0</v>
      </c>
      <c r="F203" s="28">
        <f t="shared" si="7"/>
        <v>0</v>
      </c>
    </row>
    <row r="204" spans="1:6" x14ac:dyDescent="0.35">
      <c r="A204" s="4"/>
      <c r="B204" s="4"/>
      <c r="C204" s="4"/>
      <c r="D204" s="4"/>
      <c r="E204" s="27">
        <f t="shared" si="6"/>
        <v>0</v>
      </c>
      <c r="F204" s="28">
        <f t="shared" si="7"/>
        <v>0</v>
      </c>
    </row>
    <row r="205" spans="1:6" x14ac:dyDescent="0.35">
      <c r="A205" s="4"/>
      <c r="B205" s="4"/>
      <c r="C205" s="4"/>
      <c r="D205" s="4"/>
      <c r="E205" s="27">
        <f t="shared" si="6"/>
        <v>0</v>
      </c>
      <c r="F205" s="28">
        <f t="shared" si="7"/>
        <v>0</v>
      </c>
    </row>
    <row r="206" spans="1:6" x14ac:dyDescent="0.35">
      <c r="A206" s="4"/>
      <c r="B206" s="4"/>
      <c r="C206" s="4"/>
      <c r="D206" s="4"/>
      <c r="E206" s="27">
        <f t="shared" si="6"/>
        <v>0</v>
      </c>
      <c r="F206" s="28">
        <f t="shared" si="7"/>
        <v>0</v>
      </c>
    </row>
    <row r="207" spans="1:6" x14ac:dyDescent="0.35">
      <c r="A207" s="4"/>
      <c r="B207" s="4"/>
      <c r="C207" s="4"/>
      <c r="D207" s="4"/>
      <c r="E207" s="27">
        <f t="shared" si="6"/>
        <v>0</v>
      </c>
      <c r="F207" s="28">
        <f t="shared" si="7"/>
        <v>0</v>
      </c>
    </row>
    <row r="208" spans="1:6" x14ac:dyDescent="0.35">
      <c r="A208" s="4"/>
      <c r="B208" s="4"/>
      <c r="C208" s="4"/>
      <c r="D208" s="4"/>
      <c r="E208" s="27">
        <f t="shared" si="6"/>
        <v>0</v>
      </c>
      <c r="F208" s="28">
        <f t="shared" si="7"/>
        <v>0</v>
      </c>
    </row>
    <row r="209" spans="1:6" x14ac:dyDescent="0.35">
      <c r="A209" s="4"/>
      <c r="B209" s="4"/>
      <c r="C209" s="4"/>
      <c r="D209" s="4"/>
      <c r="E209" s="27">
        <f t="shared" si="6"/>
        <v>0</v>
      </c>
      <c r="F209" s="28">
        <f t="shared" si="7"/>
        <v>0</v>
      </c>
    </row>
    <row r="210" spans="1:6" x14ac:dyDescent="0.35">
      <c r="A210" s="4"/>
      <c r="B210" s="4"/>
      <c r="C210" s="4"/>
      <c r="D210" s="4"/>
      <c r="E210" s="27">
        <f t="shared" si="6"/>
        <v>0</v>
      </c>
      <c r="F210" s="28">
        <f t="shared" si="7"/>
        <v>0</v>
      </c>
    </row>
    <row r="211" spans="1:6" x14ac:dyDescent="0.35">
      <c r="A211" s="4"/>
      <c r="B211" s="4"/>
      <c r="C211" s="4"/>
      <c r="D211" s="4"/>
      <c r="E211" s="27">
        <f t="shared" si="6"/>
        <v>0</v>
      </c>
      <c r="F211" s="28">
        <f t="shared" si="7"/>
        <v>0</v>
      </c>
    </row>
    <row r="212" spans="1:6" x14ac:dyDescent="0.35">
      <c r="A212" s="4"/>
      <c r="B212" s="4"/>
      <c r="C212" s="4"/>
      <c r="D212" s="4"/>
      <c r="E212" s="27">
        <f t="shared" si="6"/>
        <v>0</v>
      </c>
      <c r="F212" s="28">
        <f t="shared" si="7"/>
        <v>0</v>
      </c>
    </row>
    <row r="213" spans="1:6" x14ac:dyDescent="0.35">
      <c r="A213" s="4"/>
      <c r="B213" s="4"/>
      <c r="C213" s="4"/>
      <c r="D213" s="4"/>
      <c r="E213" s="27">
        <f t="shared" si="6"/>
        <v>0</v>
      </c>
      <c r="F213" s="28">
        <f t="shared" si="7"/>
        <v>0</v>
      </c>
    </row>
    <row r="214" spans="1:6" x14ac:dyDescent="0.35">
      <c r="A214" s="4"/>
      <c r="B214" s="4"/>
      <c r="C214" s="4"/>
      <c r="D214" s="4"/>
      <c r="E214" s="27">
        <f t="shared" si="6"/>
        <v>0</v>
      </c>
      <c r="F214" s="28">
        <f t="shared" si="7"/>
        <v>0</v>
      </c>
    </row>
    <row r="215" spans="1:6" x14ac:dyDescent="0.35">
      <c r="A215" s="4"/>
      <c r="B215" s="4"/>
      <c r="C215" s="4"/>
      <c r="D215" s="4"/>
      <c r="E215" s="27">
        <f t="shared" si="6"/>
        <v>0</v>
      </c>
      <c r="F215" s="28">
        <f t="shared" si="7"/>
        <v>0</v>
      </c>
    </row>
    <row r="216" spans="1:6" x14ac:dyDescent="0.35">
      <c r="A216" s="4"/>
      <c r="B216" s="4"/>
      <c r="C216" s="4"/>
      <c r="D216" s="4"/>
      <c r="E216" s="27">
        <f t="shared" si="6"/>
        <v>0</v>
      </c>
      <c r="F216" s="28">
        <f t="shared" si="7"/>
        <v>0</v>
      </c>
    </row>
    <row r="217" spans="1:6" x14ac:dyDescent="0.35">
      <c r="A217" s="4"/>
      <c r="B217" s="4"/>
      <c r="C217" s="4"/>
      <c r="D217" s="4"/>
      <c r="E217" s="27">
        <f t="shared" si="6"/>
        <v>0</v>
      </c>
      <c r="F217" s="28">
        <f t="shared" si="7"/>
        <v>0</v>
      </c>
    </row>
    <row r="218" spans="1:6" x14ac:dyDescent="0.35">
      <c r="A218" s="4"/>
      <c r="B218" s="4"/>
      <c r="C218" s="4"/>
      <c r="D218" s="4"/>
      <c r="E218" s="27">
        <f t="shared" si="6"/>
        <v>0</v>
      </c>
      <c r="F218" s="28">
        <f t="shared" si="7"/>
        <v>0</v>
      </c>
    </row>
    <row r="219" spans="1:6" x14ac:dyDescent="0.35">
      <c r="A219" s="4"/>
      <c r="B219" s="4"/>
      <c r="C219" s="4"/>
      <c r="D219" s="4"/>
      <c r="E219" s="27">
        <f t="shared" si="6"/>
        <v>0</v>
      </c>
      <c r="F219" s="28">
        <f t="shared" si="7"/>
        <v>0</v>
      </c>
    </row>
    <row r="220" spans="1:6" x14ac:dyDescent="0.35">
      <c r="A220" s="4"/>
      <c r="B220" s="4"/>
      <c r="C220" s="4"/>
      <c r="D220" s="4"/>
      <c r="E220" s="27">
        <f t="shared" si="6"/>
        <v>0</v>
      </c>
      <c r="F220" s="28">
        <f t="shared" si="7"/>
        <v>0</v>
      </c>
    </row>
    <row r="221" spans="1:6" x14ac:dyDescent="0.35">
      <c r="A221" s="4"/>
      <c r="B221" s="4"/>
      <c r="C221" s="4"/>
      <c r="D221" s="4"/>
      <c r="E221" s="27">
        <f t="shared" si="6"/>
        <v>0</v>
      </c>
      <c r="F221" s="28">
        <f t="shared" si="7"/>
        <v>0</v>
      </c>
    </row>
    <row r="222" spans="1:6" x14ac:dyDescent="0.35">
      <c r="A222" s="4"/>
      <c r="B222" s="4"/>
      <c r="C222" s="4"/>
      <c r="D222" s="4"/>
      <c r="E222" s="27">
        <f t="shared" si="6"/>
        <v>0</v>
      </c>
      <c r="F222" s="28">
        <f t="shared" si="7"/>
        <v>0</v>
      </c>
    </row>
    <row r="223" spans="1:6" x14ac:dyDescent="0.35">
      <c r="A223" s="4"/>
      <c r="B223" s="4"/>
      <c r="C223" s="4"/>
      <c r="D223" s="4"/>
      <c r="E223" s="27">
        <f t="shared" si="6"/>
        <v>0</v>
      </c>
      <c r="F223" s="28">
        <f t="shared" si="7"/>
        <v>0</v>
      </c>
    </row>
    <row r="224" spans="1:6" x14ac:dyDescent="0.35">
      <c r="A224" s="4"/>
      <c r="B224" s="4"/>
      <c r="C224" s="4"/>
      <c r="D224" s="4"/>
      <c r="E224" s="27">
        <f t="shared" si="6"/>
        <v>0</v>
      </c>
      <c r="F224" s="28">
        <f t="shared" si="7"/>
        <v>0</v>
      </c>
    </row>
    <row r="225" spans="1:6" x14ac:dyDescent="0.35">
      <c r="A225" s="4"/>
      <c r="B225" s="4"/>
      <c r="C225" s="4"/>
      <c r="D225" s="4"/>
      <c r="E225" s="27">
        <f t="shared" si="6"/>
        <v>0</v>
      </c>
      <c r="F225" s="28">
        <f t="shared" si="7"/>
        <v>0</v>
      </c>
    </row>
    <row r="226" spans="1:6" x14ac:dyDescent="0.35">
      <c r="A226" s="4"/>
      <c r="B226" s="4"/>
      <c r="C226" s="4"/>
      <c r="D226" s="4"/>
      <c r="E226" s="27">
        <f t="shared" si="6"/>
        <v>0</v>
      </c>
      <c r="F226" s="28">
        <f t="shared" si="7"/>
        <v>0</v>
      </c>
    </row>
    <row r="227" spans="1:6" x14ac:dyDescent="0.35">
      <c r="A227" s="4"/>
      <c r="B227" s="4"/>
      <c r="C227" s="4"/>
      <c r="D227" s="4"/>
      <c r="E227" s="27">
        <f t="shared" si="6"/>
        <v>0</v>
      </c>
      <c r="F227" s="28">
        <f t="shared" si="7"/>
        <v>0</v>
      </c>
    </row>
    <row r="228" spans="1:6" x14ac:dyDescent="0.35">
      <c r="A228" s="4"/>
      <c r="B228" s="4"/>
      <c r="C228" s="4"/>
      <c r="D228" s="4"/>
      <c r="E228" s="27">
        <f t="shared" si="6"/>
        <v>0</v>
      </c>
      <c r="F228" s="28">
        <f t="shared" si="7"/>
        <v>0</v>
      </c>
    </row>
    <row r="229" spans="1:6" x14ac:dyDescent="0.35">
      <c r="A229" s="4"/>
      <c r="B229" s="4"/>
      <c r="C229" s="4"/>
      <c r="D229" s="4"/>
      <c r="E229" s="27">
        <f t="shared" si="6"/>
        <v>0</v>
      </c>
      <c r="F229" s="28">
        <f t="shared" si="7"/>
        <v>0</v>
      </c>
    </row>
    <row r="230" spans="1:6" x14ac:dyDescent="0.35">
      <c r="A230" s="4"/>
      <c r="B230" s="4"/>
      <c r="C230" s="4"/>
      <c r="D230" s="4"/>
      <c r="E230" s="27">
        <f t="shared" si="6"/>
        <v>0</v>
      </c>
      <c r="F230" s="28">
        <f t="shared" si="7"/>
        <v>0</v>
      </c>
    </row>
    <row r="231" spans="1:6" x14ac:dyDescent="0.35">
      <c r="A231" s="4"/>
      <c r="B231" s="4"/>
      <c r="C231" s="4"/>
      <c r="D231" s="4"/>
      <c r="E231" s="27">
        <f t="shared" si="6"/>
        <v>0</v>
      </c>
      <c r="F231" s="28">
        <f t="shared" si="7"/>
        <v>0</v>
      </c>
    </row>
    <row r="232" spans="1:6" x14ac:dyDescent="0.35">
      <c r="A232" s="4"/>
      <c r="B232" s="4"/>
      <c r="C232" s="4"/>
      <c r="D232" s="4"/>
      <c r="E232" s="27">
        <f t="shared" si="6"/>
        <v>0</v>
      </c>
      <c r="F232" s="28">
        <f t="shared" si="7"/>
        <v>0</v>
      </c>
    </row>
    <row r="233" spans="1:6" x14ac:dyDescent="0.35">
      <c r="A233" s="4"/>
      <c r="B233" s="4"/>
      <c r="C233" s="4"/>
      <c r="D233" s="4"/>
      <c r="E233" s="27">
        <f t="shared" si="6"/>
        <v>0</v>
      </c>
      <c r="F233" s="28">
        <f t="shared" si="7"/>
        <v>0</v>
      </c>
    </row>
    <row r="234" spans="1:6" x14ac:dyDescent="0.35">
      <c r="A234" s="4"/>
      <c r="B234" s="4"/>
      <c r="C234" s="4"/>
      <c r="D234" s="4"/>
      <c r="E234" s="27">
        <f t="shared" si="6"/>
        <v>0</v>
      </c>
      <c r="F234" s="28">
        <f t="shared" si="7"/>
        <v>0</v>
      </c>
    </row>
    <row r="235" spans="1:6" x14ac:dyDescent="0.35">
      <c r="A235" s="4"/>
      <c r="B235" s="4"/>
      <c r="C235" s="4"/>
      <c r="D235" s="4"/>
      <c r="E235" s="27">
        <f t="shared" si="6"/>
        <v>0</v>
      </c>
      <c r="F235" s="28">
        <f t="shared" si="7"/>
        <v>0</v>
      </c>
    </row>
    <row r="236" spans="1:6" x14ac:dyDescent="0.35">
      <c r="A236" s="4"/>
      <c r="B236" s="4"/>
      <c r="C236" s="4"/>
      <c r="D236" s="4"/>
      <c r="E236" s="27">
        <f t="shared" si="6"/>
        <v>0</v>
      </c>
      <c r="F236" s="28">
        <f t="shared" si="7"/>
        <v>0</v>
      </c>
    </row>
    <row r="237" spans="1:6" x14ac:dyDescent="0.35">
      <c r="A237" s="4"/>
      <c r="B237" s="4"/>
      <c r="C237" s="4"/>
      <c r="D237" s="4"/>
      <c r="E237" s="27">
        <f t="shared" si="6"/>
        <v>0</v>
      </c>
      <c r="F237" s="28">
        <f t="shared" si="7"/>
        <v>0</v>
      </c>
    </row>
    <row r="238" spans="1:6" x14ac:dyDescent="0.35">
      <c r="A238" s="4"/>
      <c r="B238" s="4"/>
      <c r="C238" s="4"/>
      <c r="D238" s="4"/>
      <c r="E238" s="27">
        <f t="shared" si="6"/>
        <v>0</v>
      </c>
      <c r="F238" s="28">
        <f t="shared" si="7"/>
        <v>0</v>
      </c>
    </row>
    <row r="239" spans="1:6" x14ac:dyDescent="0.35">
      <c r="A239" s="4"/>
      <c r="B239" s="4"/>
      <c r="C239" s="4"/>
      <c r="D239" s="4"/>
      <c r="E239" s="27">
        <f t="shared" si="6"/>
        <v>0</v>
      </c>
      <c r="F239" s="28">
        <f t="shared" si="7"/>
        <v>0</v>
      </c>
    </row>
    <row r="240" spans="1:6" x14ac:dyDescent="0.35">
      <c r="A240" s="4"/>
      <c r="B240" s="4"/>
      <c r="C240" s="4"/>
      <c r="D240" s="4"/>
      <c r="E240" s="27">
        <f t="shared" si="6"/>
        <v>0</v>
      </c>
      <c r="F240" s="28">
        <f t="shared" si="7"/>
        <v>0</v>
      </c>
    </row>
    <row r="241" spans="1:6" x14ac:dyDescent="0.35">
      <c r="A241" s="4"/>
      <c r="B241" s="4"/>
      <c r="C241" s="4"/>
      <c r="D241" s="4"/>
      <c r="E241" s="27">
        <f t="shared" si="6"/>
        <v>0</v>
      </c>
      <c r="F241" s="28">
        <f t="shared" si="7"/>
        <v>0</v>
      </c>
    </row>
    <row r="242" spans="1:6" x14ac:dyDescent="0.35">
      <c r="A242" s="4"/>
      <c r="B242" s="4"/>
      <c r="C242" s="4"/>
      <c r="D242" s="4"/>
      <c r="E242" s="27">
        <f t="shared" si="6"/>
        <v>0</v>
      </c>
      <c r="F242" s="28">
        <f t="shared" si="7"/>
        <v>0</v>
      </c>
    </row>
    <row r="243" spans="1:6" x14ac:dyDescent="0.35">
      <c r="A243" s="4"/>
      <c r="B243" s="4"/>
      <c r="C243" s="4"/>
      <c r="D243" s="4"/>
      <c r="E243" s="27">
        <f t="shared" si="6"/>
        <v>0</v>
      </c>
      <c r="F243" s="28">
        <f t="shared" si="7"/>
        <v>0</v>
      </c>
    </row>
    <row r="244" spans="1:6" x14ac:dyDescent="0.35">
      <c r="A244" s="4"/>
      <c r="B244" s="4"/>
      <c r="C244" s="4"/>
      <c r="D244" s="4"/>
      <c r="E244" s="27">
        <f t="shared" si="6"/>
        <v>0</v>
      </c>
      <c r="F244" s="28">
        <f t="shared" si="7"/>
        <v>0</v>
      </c>
    </row>
    <row r="245" spans="1:6" x14ac:dyDescent="0.35">
      <c r="A245" s="4"/>
      <c r="B245" s="4"/>
      <c r="C245" s="4"/>
      <c r="D245" s="4"/>
      <c r="E245" s="27">
        <f t="shared" si="6"/>
        <v>0</v>
      </c>
      <c r="F245" s="28">
        <f t="shared" si="7"/>
        <v>0</v>
      </c>
    </row>
    <row r="246" spans="1:6" x14ac:dyDescent="0.35">
      <c r="A246" s="4"/>
      <c r="B246" s="4"/>
      <c r="C246" s="4"/>
      <c r="D246" s="4"/>
      <c r="E246" s="27">
        <f t="shared" si="6"/>
        <v>0</v>
      </c>
      <c r="F246" s="28">
        <f t="shared" si="7"/>
        <v>0</v>
      </c>
    </row>
    <row r="247" spans="1:6" x14ac:dyDescent="0.35">
      <c r="A247" s="4"/>
      <c r="B247" s="4"/>
      <c r="C247" s="4"/>
      <c r="D247" s="4"/>
      <c r="E247" s="27">
        <f t="shared" si="6"/>
        <v>0</v>
      </c>
      <c r="F247" s="28">
        <f t="shared" si="7"/>
        <v>0</v>
      </c>
    </row>
    <row r="248" spans="1:6" x14ac:dyDescent="0.35">
      <c r="A248" s="4"/>
      <c r="B248" s="4"/>
      <c r="C248" s="4"/>
      <c r="D248" s="4"/>
      <c r="E248" s="27">
        <f t="shared" si="6"/>
        <v>0</v>
      </c>
      <c r="F248" s="28">
        <f t="shared" si="7"/>
        <v>0</v>
      </c>
    </row>
    <row r="249" spans="1:6" x14ac:dyDescent="0.35">
      <c r="A249" s="4"/>
      <c r="B249" s="4"/>
      <c r="C249" s="4"/>
      <c r="D249" s="4"/>
      <c r="E249" s="27">
        <f t="shared" si="6"/>
        <v>0</v>
      </c>
      <c r="F249" s="28">
        <f t="shared" si="7"/>
        <v>0</v>
      </c>
    </row>
    <row r="250" spans="1:6" x14ac:dyDescent="0.35">
      <c r="A250" s="4"/>
      <c r="B250" s="4"/>
      <c r="C250" s="4"/>
      <c r="D250" s="4"/>
      <c r="E250" s="27">
        <f t="shared" si="6"/>
        <v>0</v>
      </c>
      <c r="F250" s="28">
        <f t="shared" si="7"/>
        <v>0</v>
      </c>
    </row>
  </sheetData>
  <sheetProtection algorithmName="SHA-512" hashValue="5Az+HorV7fcktWymS9sRpkXM0KqryDB1hRltXvicHl0RIjqMOqveLpkMjcjk9Ed11C4Yn4vv0qUZSAlszn9s8Q==" saltValue="xgh5DER+uMCiDRxM8nff7g==" spinCount="100000" sheet="1" objects="1" scenarios="1"/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BA6CB2D-A80D-4CF8-B675-C716FD8F59C9}">
          <x14:formula1>
            <xm:f>LİSTELER!$Q$1:$Q$2</xm:f>
          </x14:formula1>
          <xm:sqref>D3:D250</xm:sqref>
        </x14:dataValidation>
        <x14:dataValidation type="list" allowBlank="1" showInputMessage="1" showErrorMessage="1" xr:uid="{65DE9E47-7490-4356-B7DF-CC8F81F381FF}">
          <x14:formula1>
            <xm:f>LİSTELER!$P$1:$P$2</xm:f>
          </x14:formula1>
          <xm:sqref>C3:C250</xm:sqref>
        </x14:dataValidation>
        <x14:dataValidation type="list" allowBlank="1" showInputMessage="1" showErrorMessage="1" xr:uid="{15C2D262-F81C-4B49-ACD4-6707DB82AA1B}">
          <x14:formula1>
            <xm:f>LİSTELER!$A$1:$A$9</xm:f>
          </x14:formula1>
          <xm:sqref>A3:A250</xm:sqref>
        </x14:dataValidation>
        <x14:dataValidation type="list" allowBlank="1" showInputMessage="1" showErrorMessage="1" xr:uid="{F19447AE-1BA8-4DC5-8B22-EB05BD348DDB}">
          <x14:formula1>
            <xm:f>LİSTELER!$N$1:$N$16</xm:f>
          </x14:formula1>
          <xm:sqref>B3:B250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FDF5-E224-4943-B8E2-B9286E42D689}">
  <dimension ref="A1:M153"/>
  <sheetViews>
    <sheetView topLeftCell="H1" workbookViewId="0">
      <selection activeCell="I16" sqref="I16"/>
    </sheetView>
  </sheetViews>
  <sheetFormatPr defaultColWidth="9.1796875" defaultRowHeight="14.5" x14ac:dyDescent="0.35"/>
  <cols>
    <col min="1" max="1" width="51.36328125" style="12" hidden="1" customWidth="1"/>
    <col min="2" max="2" width="13.36328125" style="2" hidden="1" customWidth="1"/>
    <col min="3" max="3" width="19.08984375" style="2" hidden="1" customWidth="1"/>
    <col min="4" max="4" width="14.36328125" style="2" hidden="1" customWidth="1"/>
    <col min="5" max="5" width="14.81640625" style="2" hidden="1" customWidth="1"/>
    <col min="6" max="6" width="15.36328125" style="2" hidden="1" customWidth="1"/>
    <col min="7" max="7" width="9.1796875" style="2" hidden="1" customWidth="1"/>
    <col min="8" max="8" width="35.54296875" style="2" customWidth="1"/>
    <col min="9" max="13" width="16.7265625" style="2" customWidth="1"/>
    <col min="14" max="15" width="9.1796875" style="2"/>
    <col min="16" max="16" width="37.26953125" style="2" customWidth="1"/>
    <col min="17" max="17" width="12" style="2" customWidth="1"/>
    <col min="18" max="19" width="12.7265625" style="2" customWidth="1"/>
    <col min="20" max="16384" width="9.1796875" style="2"/>
  </cols>
  <sheetData>
    <row r="1" spans="1:13" ht="37.5" customHeight="1" x14ac:dyDescent="0.35">
      <c r="A1" s="35" t="s">
        <v>14</v>
      </c>
      <c r="B1" s="36"/>
      <c r="C1" s="36"/>
      <c r="D1" s="36"/>
      <c r="E1" s="36"/>
      <c r="F1" s="36"/>
      <c r="H1" s="35" t="s">
        <v>180</v>
      </c>
      <c r="I1" s="36"/>
      <c r="J1" s="36"/>
      <c r="K1" s="36"/>
      <c r="L1" s="36"/>
      <c r="M1" s="36"/>
    </row>
    <row r="2" spans="1:13" ht="29" x14ac:dyDescent="0.35">
      <c r="A2" s="9"/>
      <c r="B2" s="8" t="s">
        <v>13</v>
      </c>
      <c r="C2" s="8" t="s">
        <v>9</v>
      </c>
      <c r="D2" s="22" t="s">
        <v>10</v>
      </c>
      <c r="E2" s="22" t="s">
        <v>11</v>
      </c>
      <c r="F2" s="22" t="s">
        <v>12</v>
      </c>
      <c r="H2" s="9"/>
      <c r="I2" s="8" t="s">
        <v>13</v>
      </c>
      <c r="J2" s="8" t="s">
        <v>9</v>
      </c>
      <c r="K2" s="22" t="s">
        <v>10</v>
      </c>
      <c r="L2" s="22" t="s">
        <v>11</v>
      </c>
      <c r="M2" s="22" t="s">
        <v>12</v>
      </c>
    </row>
    <row r="3" spans="1:13" x14ac:dyDescent="0.35">
      <c r="A3" s="10" t="s">
        <v>174</v>
      </c>
      <c r="B3" s="6">
        <f>SUM(B4:B11)</f>
        <v>0</v>
      </c>
      <c r="C3" s="6">
        <f>SUM(C4:C11)</f>
        <v>0</v>
      </c>
      <c r="D3" s="6">
        <f>SUM(D4:D11)</f>
        <v>0</v>
      </c>
      <c r="E3" s="6">
        <f>SUM(E4:E11)</f>
        <v>0</v>
      </c>
      <c r="F3" s="6">
        <f>SUM(F4:F11)</f>
        <v>0</v>
      </c>
      <c r="H3" s="10" t="s">
        <v>174</v>
      </c>
      <c r="I3" s="6">
        <f>B3</f>
        <v>0</v>
      </c>
      <c r="J3" s="6">
        <f t="shared" ref="J3:M12" si="0">C3</f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</row>
    <row r="4" spans="1:13" ht="43.5" hidden="1" x14ac:dyDescent="0.35">
      <c r="A4" s="30" t="s">
        <v>26</v>
      </c>
      <c r="B4" s="6">
        <f>SUMIF('1.UA MAKALE'!B3:B250, "SSCI, SCI, SCI-Exp veya AHCI kapsamındaki dergide yayımlanmış Q1 makale", '1.UA MAKALE'!I3:I250)</f>
        <v>0</v>
      </c>
      <c r="C4" s="21">
        <f>SUMIFS('1.UA MAKALE'!I3:I250,'1.UA MAKALE'!F3:F250, "Doktora Öncesi", '1.UA MAKALE'!B3:B250,"SSCI, SCI, SCI-Exp veya AHCI kapsamındaki dergide yayımlanmış Q1 makale")</f>
        <v>0</v>
      </c>
      <c r="D4" s="23">
        <f>SUMIFS('1.UA MAKALE'!I3:I250,'1.UA MAKALE'!F3:F250, "Doktora Sonrası", '1.UA MAKALE'!B3:B250,"SSCI, SCI, SCI-Exp veya AHCI kapsamındaki dergide yayımlanmış Q1 makale")</f>
        <v>0</v>
      </c>
      <c r="E4" s="23">
        <f>SUMIFS('1.UA MAKALE'!I3:I250,'1.UA MAKALE'!G3:G250, "Doçentlik Öncesi", '1.UA MAKALE'!B3:B250,"SSCI, SCI, SCI-Exp veya AHCI kapsamındaki dergide yayımlanmış Q1 makale")</f>
        <v>0</v>
      </c>
      <c r="F4" s="23">
        <f>SUMIFS('1.UA MAKALE'!I3:I250,'1.UA MAKALE'!G3:G250, "Doçentlik Sonrası", '1.UA MAKALE'!B3:B250,"SSCI, SCI, SCI-Exp veya AHCI kapsamındaki dergide yayımlanmış Q1 makale")</f>
        <v>0</v>
      </c>
      <c r="H4" s="30" t="s">
        <v>26</v>
      </c>
      <c r="I4" s="6">
        <f>B4</f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</row>
    <row r="5" spans="1:13" ht="43.5" hidden="1" x14ac:dyDescent="0.35">
      <c r="A5" s="30" t="s">
        <v>25</v>
      </c>
      <c r="B5" s="6">
        <f>SUMIF('1.UA MAKALE'!B3:B250, "SSCI, SCI, SCI-Exp veya AHCI kapsamındaki dergide yayımlanmış Q2 makale", '1.UA MAKALE'!I3:I250)</f>
        <v>0</v>
      </c>
      <c r="C5" s="21">
        <f>SUMIFS('1.UA MAKALE'!I3:I250,'1.UA MAKALE'!F3:F250, "Doktora Öncesi", '1.UA MAKALE'!B3:B250,"SSCI, SCI, SCI-Exp veya AHCI kapsamındaki dergide yayımlanmış Q2 makale")</f>
        <v>0</v>
      </c>
      <c r="D5" s="23">
        <f>SUMIFS('1.UA MAKALE'!I3:I250,'1.UA MAKALE'!F3:F250, "Doktora Sonrası", '1.UA MAKALE'!B3:B250,"SSCI, SCI, SCI-Exp veya AHCI kapsamındaki dergide yayımlanmış Q2 makale")</f>
        <v>0</v>
      </c>
      <c r="E5" s="23">
        <f>SUMIFS('1.UA MAKALE'!I3:I250,'1.UA MAKALE'!G3:G250, "Doçentlik Öncesi", '1.UA MAKALE'!B3:B250,"SSCI, SCI, SCI-Exp veya AHCI kapsamındaki dergide yayımlanmış Q2 makale")</f>
        <v>0</v>
      </c>
      <c r="F5" s="23">
        <f>SUMIFS('1.UA MAKALE'!I3:I250,'1.UA MAKALE'!G3:G250, "Doçentlik Sonrası", '1.UA MAKALE'!B3:B250,"SSCI, SCI, SCI-Exp veya AHCI kapsamındaki dergide yayımlanmış Q2 makale")</f>
        <v>0</v>
      </c>
      <c r="H5" s="30" t="s">
        <v>25</v>
      </c>
      <c r="I5" s="6">
        <f>B5</f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</row>
    <row r="6" spans="1:13" ht="43.5" hidden="1" x14ac:dyDescent="0.35">
      <c r="A6" s="30" t="s">
        <v>30</v>
      </c>
      <c r="B6" s="6">
        <f>SUMIF('1.UA MAKALE'!B3:B250, "SSCI, SCI, SCI-Exp veya AHCI kapsamındaki dergide yayımlanmış Q3 makale", '1.UA MAKALE'!I3:I250)</f>
        <v>0</v>
      </c>
      <c r="C6" s="21">
        <f>SUMIFS('1.UA MAKALE'!I3:I250,'1.UA MAKALE'!F3:F250, "Doktora Öncesi", '1.UA MAKALE'!B3:B250,"SSCI, SCI, SCI-Exp veya AHCI kapsamındaki dergide yayımlanmış Q3 makale")</f>
        <v>0</v>
      </c>
      <c r="D6" s="23">
        <f>SUMIFS('1.UA MAKALE'!I3:I250,'1.UA MAKALE'!F3:F250, "Doktora Sonrası", '1.UA MAKALE'!B3:B250,"SSCI, SCI, SCI-Exp veya AHCI kapsamındaki dergide yayımlanmış Q3 makale")</f>
        <v>0</v>
      </c>
      <c r="E6" s="23">
        <f>SUMIFS('1.UA MAKALE'!I3:I250,'1.UA MAKALE'!G3:G250, "Doçentlik Öncesi", '1.UA MAKALE'!B3:B250,"SSCI, SCI, SCI-Exp veya AHCI kapsamındaki dergide yayımlanmış Q3 makale")</f>
        <v>0</v>
      </c>
      <c r="F6" s="23">
        <f>SUMIFS('1.UA MAKALE'!I3:I250,'1.UA MAKALE'!G3:G250, "Doçentlik Sonrası", '1.UA MAKALE'!B3:B250,"SSCI, SCI, SCI-Exp veya AHCI kapsamındaki dergide yayımlanmış Q3 makale")</f>
        <v>0</v>
      </c>
      <c r="H6" s="30" t="s">
        <v>30</v>
      </c>
      <c r="I6" s="6">
        <f t="shared" ref="I6:I7" si="1">B6</f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</row>
    <row r="7" spans="1:13" ht="43.5" hidden="1" x14ac:dyDescent="0.35">
      <c r="A7" s="30" t="s">
        <v>31</v>
      </c>
      <c r="B7" s="6">
        <f>SUMIF('1.UA MAKALE'!B3:B250, "SSCI, SCI, SCI-Exp veya AHCI kapsamındaki dergide yayımlanmış Q4 makale", '1.UA MAKALE'!I3:I250)</f>
        <v>0</v>
      </c>
      <c r="C7" s="21">
        <f>SUMIFS('1.UA MAKALE'!I3:I250,'1.UA MAKALE'!F3:F250, "Doktora Öncesi", '1.UA MAKALE'!B3:B250,"SSCI, SCI, SCI-Exp veya AHCI kapsamındaki dergide yayımlanmış Q4 makale")</f>
        <v>0</v>
      </c>
      <c r="D7" s="23">
        <f>SUMIFS('1.UA MAKALE'!I3:I250,'1.UA MAKALE'!F3:F250, "Doktora Sonrası", '1.UA MAKALE'!B3:B250,"SSCI, SCI, SCI-Exp veya AHCI kapsamındaki dergide yayımlanmış Q4 makale")</f>
        <v>0</v>
      </c>
      <c r="E7" s="23">
        <f>SUMIFS('1.UA MAKALE'!I3:I250,'1.UA MAKALE'!G3:G250, "Doçentlik Öncesi", '1.UA MAKALE'!B3:B250,"SSCI, SCI, SCI-Exp veya AHCI kapsamındaki dergide yayımlanmış Q4 makale")</f>
        <v>0</v>
      </c>
      <c r="F7" s="23">
        <f>SUMIFS('1.UA MAKALE'!I3:I250,'1.UA MAKALE'!G3:G250, "Doçentlik Sonrası", '1.UA MAKALE'!B3:B250,"SSCI, SCI, SCI-Exp veya AHCI kapsamındaki dergide yayımlanmış Q4 makale")</f>
        <v>0</v>
      </c>
      <c r="H7" s="30" t="s">
        <v>31</v>
      </c>
      <c r="I7" s="6">
        <f t="shared" si="1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</row>
    <row r="8" spans="1:13" ht="29" hidden="1" x14ac:dyDescent="0.35">
      <c r="A8" s="30" t="s">
        <v>27</v>
      </c>
      <c r="B8" s="6">
        <f>SUMIF('1.UA MAKALE'!B3:B250, "ESCI veya Scopus kapsamındaki dergide yayımlanmış makale", '1.UA MAKALE'!I3:I250)</f>
        <v>0</v>
      </c>
      <c r="C8" s="21">
        <f>SUMIFS('1.UA MAKALE'!I3:I250,'1.UA MAKALE'!F3:F250, "Doktora Öncesi", '1.UA MAKALE'!B3:B250,"ESCI veya Scopus kapsamındaki dergide yayımlanmış makale")</f>
        <v>0</v>
      </c>
      <c r="D8" s="23">
        <f>SUMIFS('1.UA MAKALE'!I3:I250,'1.UA MAKALE'!F3:F250, "Doktora Sonrası", '1.UA MAKALE'!B3:B250,"ESCI veya Scopus kapsamındaki dergide yayımlanmış makale")</f>
        <v>0</v>
      </c>
      <c r="E8" s="23">
        <f>SUMIFS('1.UA MAKALE'!I3:I250,'1.UA MAKALE'!G3:G250, "Doçentlik Öncesi", '1.UA MAKALE'!B3:B250,"ESCI veya Scopus kapsamındaki dergide yayımlanmış makale")</f>
        <v>0</v>
      </c>
      <c r="F8" s="23">
        <f>SUMIFS('1.UA MAKALE'!I3:I250,'1.UA MAKALE'!G3:G250, "Doçentlik Sonrası", '1.UA MAKALE'!B3:B250,"ESCI veya Scopus kapsamındaki dergide yayımlanmış makale")</f>
        <v>0</v>
      </c>
      <c r="H8" s="30" t="s">
        <v>27</v>
      </c>
      <c r="I8" s="6">
        <f t="shared" ref="I8" si="2">B8</f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</row>
    <row r="9" spans="1:13" ht="43.5" hidden="1" x14ac:dyDescent="0.35">
      <c r="A9" s="30" t="s">
        <v>28</v>
      </c>
      <c r="B9" s="6">
        <f>SUMIF('1.UA MAKALE'!B3:B250, "Diğer uluslararası indekslerde taranan dergide yayımlanmış makale", '1.UA MAKALE'!I3:I250)</f>
        <v>0</v>
      </c>
      <c r="C9" s="21">
        <f>SUMIFS('1.UA MAKALE'!I3:I250,'1.UA MAKALE'!F3:F250, "Doktora Öncesi", '1.UA MAKALE'!B3:B250,"Diğer uluslararası indekslerde taranan dergide yayımlanmış makale")</f>
        <v>0</v>
      </c>
      <c r="D9" s="23">
        <f>SUMIFS('1.UA MAKALE'!I3:I250,'1.UA MAKALE'!F3:F250, "Doktora Sonrası", '1.UA MAKALE'!B3:B250,"Diğer uluslararası indekslerde taranan dergide yayımlanmış makale")</f>
        <v>0</v>
      </c>
      <c r="E9" s="23">
        <f>SUMIFS('1.UA MAKALE'!I3:I250,'1.UA MAKALE'!G3:G250, "Doçentlik Öncesi", '1.UA MAKALE'!B3:B250,"Diğer uluslararası indekslerde taranan dergide yayımlanmış makale")</f>
        <v>0</v>
      </c>
      <c r="F9" s="23">
        <f>SUMIFS('1.UA MAKALE'!I3:I250,'1.UA MAKALE'!G3:G250, "Doçentlik Sonrası", '1.UA MAKALE'!B3:B250,"Diğer uluslararası indekslerde taranan dergide yayımlanmış makale")</f>
        <v>0</v>
      </c>
      <c r="H9" s="30" t="s">
        <v>28</v>
      </c>
      <c r="I9" s="6">
        <f t="shared" ref="I9:I11" si="3">B9</f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</row>
    <row r="10" spans="1:13" ht="29" hidden="1" x14ac:dyDescent="0.35">
      <c r="A10" s="30" t="s">
        <v>29</v>
      </c>
      <c r="B10" s="6">
        <f>SUMIF('1.UA MAKALE'!B3:B250, "Editöre mektup araştırma notu, özet veya kitap kritiği", '1.UA MAKALE'!I3:I250)</f>
        <v>0</v>
      </c>
      <c r="C10" s="21">
        <f>SUMIFS('1.UA MAKALE'!I3:I250,'1.UA MAKALE'!F3:F250, "Doktora Öncesi", '1.UA MAKALE'!B3:B250,"Editöre mektup araştırma notu, özet veya kitap kritiği")</f>
        <v>0</v>
      </c>
      <c r="D10" s="23">
        <f>SUMIFS('1.UA MAKALE'!I3:I250,'1.UA MAKALE'!F3:F250, "Doktora Sonrası", '1.UA MAKALE'!B3:B250,"Editöre mektup araştırma notu, özet veya kitap kritiği")</f>
        <v>0</v>
      </c>
      <c r="E10" s="23">
        <f>SUMIFS('1.UA MAKALE'!I3:I250,'1.UA MAKALE'!G3:G250, "Doçentlik Öncesi", '1.UA MAKALE'!B3:B250,"Editöre mektup araştırma notu, özet veya kitap kritiği")</f>
        <v>0</v>
      </c>
      <c r="F10" s="23">
        <f>SUMIFS('1.UA MAKALE'!I3:I250,'1.UA MAKALE'!G3:G250, "Doçentlik Sonrası", '1.UA MAKALE'!B3:B250,"Editöre mektup araştırma notu, özet veya kitap kritiği")</f>
        <v>0</v>
      </c>
      <c r="H10" s="30" t="s">
        <v>29</v>
      </c>
      <c r="I10" s="6">
        <f t="shared" si="3"/>
        <v>0</v>
      </c>
      <c r="J10" s="6">
        <f t="shared" si="0"/>
        <v>0</v>
      </c>
      <c r="K10" s="6">
        <f t="shared" si="0"/>
        <v>0</v>
      </c>
      <c r="L10" s="6">
        <f t="shared" si="0"/>
        <v>0</v>
      </c>
      <c r="M10" s="6">
        <f t="shared" si="0"/>
        <v>0</v>
      </c>
    </row>
    <row r="11" spans="1:13" ht="43.5" hidden="1" x14ac:dyDescent="0.35">
      <c r="A11" s="30" t="s">
        <v>38</v>
      </c>
      <c r="B11" s="6">
        <f>SUMIF('1.UA MAKALE'!B3:B250, "SSCI, SCI, SCI-Exp veya AHCI kapsamındaki dergide yayımlanmış vak'a takdimi", '1.UA MAKALE'!I3:I250)</f>
        <v>0</v>
      </c>
      <c r="C11" s="21">
        <f>SUMIFS('1.UA MAKALE'!I3:I250,'1.UA MAKALE'!F3:F250, "Doktora Öncesi", '1.UA MAKALE'!B3:B250,"SSCI, SCI, SCI-Exp veya AHCI kapsamındaki dergide yayımlanmış vak'a takdimi")</f>
        <v>0</v>
      </c>
      <c r="D11" s="23">
        <f>SUMIFS('1.UA MAKALE'!I3:I250,'1.UA MAKALE'!F3:F250, "Doktora Sonrası", '1.UA MAKALE'!B3:B250,"SSCI, SCI, SCI-Exp veya AHCI kapsamındaki dergide yayımlanmış vak'a takdimi")</f>
        <v>0</v>
      </c>
      <c r="E11" s="23">
        <f>SUMIFS('1.UA MAKALE'!I3:I250,'1.UA MAKALE'!G3:G250, "Doçentlik Öncesi", '1.UA MAKALE'!B3:B250,"SSCI, SCI, SCI-Exp veya AHCI kapsamındaki dergide yayımlanmış vak'a takdimi")</f>
        <v>0</v>
      </c>
      <c r="F11" s="23">
        <f>SUMIFS('1.UA MAKALE'!I3:I250,'1.UA MAKALE'!G3:G250, "Doçentlik Sonrası", '1.UA MAKALE'!B3:B250,"SSCI, SCI, SCI-Exp veya AHCI kapsamındaki dergide yayımlanmış vak'a takdimi")</f>
        <v>0</v>
      </c>
      <c r="H11" s="30" t="s">
        <v>38</v>
      </c>
      <c r="I11" s="6">
        <f t="shared" si="3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</row>
    <row r="12" spans="1:13" x14ac:dyDescent="0.35">
      <c r="A12" s="10" t="s">
        <v>173</v>
      </c>
      <c r="B12" s="6">
        <f>IFERROR(SUM('2.ULUSAL MAKALE'!I3:I250),0)</f>
        <v>0</v>
      </c>
      <c r="C12" s="21">
        <f>SUMIF('2.ULUSAL MAKALE'!F3:F250, "Doktora Öncesi",'2.ULUSAL MAKALE'!I3:I250)</f>
        <v>0</v>
      </c>
      <c r="D12" s="23">
        <f>SUMIF('2.ULUSAL MAKALE'!F3:F250, "Doktora Sonrası",'2.ULUSAL MAKALE'!I3:I250)</f>
        <v>0</v>
      </c>
      <c r="E12" s="23">
        <f>SUMIF('2.ULUSAL MAKALE'!G3:G250, "Doçentlik Öncesi",'2.ULUSAL MAKALE'!I3:I250)</f>
        <v>0</v>
      </c>
      <c r="F12" s="23">
        <f>SUMIF('2.ULUSAL MAKALE'!G3:G250, "Doçentlik Sonrası",'2.ULUSAL MAKALE'!I3:I250)</f>
        <v>0</v>
      </c>
      <c r="H12" s="10" t="s">
        <v>173</v>
      </c>
      <c r="I12" s="6">
        <f>B12</f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</row>
    <row r="13" spans="1:13" ht="29" hidden="1" x14ac:dyDescent="0.35">
      <c r="A13" s="30" t="s">
        <v>40</v>
      </c>
      <c r="B13" s="6">
        <f>SUMIF('2.ULUSAL MAKALE'!B3:B250,"TR Dizin kapsamındaki dergide yayımlanmış makale",'2.ULUSAL MAKALE'!I3:I250)</f>
        <v>0</v>
      </c>
      <c r="C13" s="21">
        <f>SUMIFS('2.ULUSAL MAKALE'!I3:I250,'2.ULUSAL MAKALE'!B3:B250,"TR Dizin kapsamındaki dergide yayımlanmış makale",'2.ULUSAL MAKALE'!F3:F250,"Doktora Öncesi")</f>
        <v>0</v>
      </c>
      <c r="D13" s="23">
        <f>SUMIFS('2.ULUSAL MAKALE'!I3:I250,'2.ULUSAL MAKALE'!B3:B250,"TR Dizin kapsamındaki dergide yayımlanmış makale",'2.ULUSAL MAKALE'!F3:F250,"Doktora Sonrası")</f>
        <v>0</v>
      </c>
      <c r="E13" s="23">
        <f>SUMIFS('2.ULUSAL MAKALE'!I3:I250,'2.ULUSAL MAKALE'!B3:B250,"TR Dizin kapsamındaki dergide yayımlanmış makale",'2.ULUSAL MAKALE'!G3:G250,"Doçentlik Öncesi")</f>
        <v>0</v>
      </c>
      <c r="F13" s="23">
        <f>SUMIFS('2.ULUSAL MAKALE'!I3:I250,'2.ULUSAL MAKALE'!B3:B250,"TR Dizin kapsamındaki dergide yayımlanmış makale",'2.ULUSAL MAKALE'!G3:G250,"Doçentlik Öncesi")</f>
        <v>0</v>
      </c>
      <c r="H13" s="30" t="s">
        <v>40</v>
      </c>
      <c r="I13" s="6">
        <f t="shared" ref="I13:I15" si="4">B13</f>
        <v>0</v>
      </c>
      <c r="J13" s="6">
        <f t="shared" ref="J13:J15" si="5">C13</f>
        <v>0</v>
      </c>
      <c r="K13" s="6">
        <f t="shared" ref="K13:K15" si="6">D13</f>
        <v>0</v>
      </c>
      <c r="L13" s="6">
        <f t="shared" ref="L13:L15" si="7">E13</f>
        <v>0</v>
      </c>
      <c r="M13" s="6">
        <f t="shared" ref="M13:M15" si="8">F13</f>
        <v>0</v>
      </c>
    </row>
    <row r="14" spans="1:13" ht="29" hidden="1" x14ac:dyDescent="0.35">
      <c r="A14" s="30" t="s">
        <v>41</v>
      </c>
      <c r="B14" s="6">
        <f>SUMIF('2.ULUSAL MAKALE'!B3:B250,"Diğer hakemli dergide yayımlanmış makale",'2.ULUSAL MAKALE'!I3:I250)</f>
        <v>0</v>
      </c>
      <c r="C14" s="21">
        <f>SUMIFS('2.ULUSAL MAKALE'!I3:I250,'2.ULUSAL MAKALE'!B3:B250,"Diğer hakemli dergide yayımlanmış makale",'2.ULUSAL MAKALE'!F3:F250,"Doktora Öncesi")</f>
        <v>0</v>
      </c>
      <c r="D14" s="23">
        <f>SUMIFS('2.ULUSAL MAKALE'!I3:I250,'2.ULUSAL MAKALE'!B3:B250,"Diğer hakemli dergide yayımlanmış makale",'2.ULUSAL MAKALE'!F3:F250,"Doktora Sonrası")</f>
        <v>0</v>
      </c>
      <c r="E14" s="23">
        <f>SUMIFS('2.ULUSAL MAKALE'!I3:I250,'2.ULUSAL MAKALE'!B3:B250,"Diğer hakemli dergide yayımlanmış makale",'2.ULUSAL MAKALE'!G3:G250,"Doçentlik Öncesi")</f>
        <v>0</v>
      </c>
      <c r="F14" s="23">
        <f>SUMIFS('2.ULUSAL MAKALE'!I3:I250,'2.ULUSAL MAKALE'!B3:B250,"Diğer hakemli dergide yayımlanmış makale",'2.ULUSAL MAKALE'!G3:G250,"Doçentlik Öncesi")</f>
        <v>0</v>
      </c>
      <c r="H14" s="30" t="s">
        <v>41</v>
      </c>
      <c r="I14" s="6">
        <f t="shared" si="4"/>
        <v>0</v>
      </c>
      <c r="J14" s="6">
        <f t="shared" si="5"/>
        <v>0</v>
      </c>
      <c r="K14" s="6">
        <f t="shared" si="6"/>
        <v>0</v>
      </c>
      <c r="L14" s="6">
        <f t="shared" si="7"/>
        <v>0</v>
      </c>
      <c r="M14" s="6">
        <f t="shared" si="8"/>
        <v>0</v>
      </c>
    </row>
    <row r="15" spans="1:13" ht="58" hidden="1" x14ac:dyDescent="0.35">
      <c r="A15" s="30" t="s">
        <v>42</v>
      </c>
      <c r="B15" s="6">
        <f>SUMIF('2.ULUSAL MAKALE'!B3:B250,"TR Dizin/Diğer hakemli dergide yayımlanmış editöre mektup, araştırma notu, özet veya kitap kritiği",'2.ULUSAL MAKALE'!I3:I250)</f>
        <v>0</v>
      </c>
      <c r="C15" s="21">
        <f>SUMIFS('2.ULUSAL MAKALE'!I3:I250,'2.ULUSAL MAKALE'!B3:B250,"TR Dizin/Diğer hakemli dergide yayımlanmış editöre mektup, araştırma notu, özet veya kitap kritiği",'2.ULUSAL MAKALE'!F3:F250,"Doktora Öncesi")</f>
        <v>0</v>
      </c>
      <c r="D15" s="23">
        <f>SUMIFS('2.ULUSAL MAKALE'!I3:I250,'2.ULUSAL MAKALE'!B3:B250,"TR Dizin/Diğer hakemli dergide yayımlanmış editöre mektup, araştırma notu, özet veya kitap kritiği",'2.ULUSAL MAKALE'!F3:F250,"Doktora Sonrası")</f>
        <v>0</v>
      </c>
      <c r="E15" s="23">
        <f>SUMIFS('2.ULUSAL MAKALE'!I3:I250,'2.ULUSAL MAKALE'!B3:B250,"TR Dizin/Diğer hakemli dergide yayımlanmış editöre mektup, araştırma notu, özet veya kitap kritiği",'2.ULUSAL MAKALE'!G3:G250,"Doçentlik Öncesi")</f>
        <v>0</v>
      </c>
      <c r="F15" s="23">
        <f>SUMIFS('2.ULUSAL MAKALE'!I3:I250,'2.ULUSAL MAKALE'!B3:B250,"TR Dizin/Diğer hakemli dergide yayımlanmış editöre mektup, araştırma notu, özet veya kitap kritiği",'2.ULUSAL MAKALE'!G3:G250,"Doçentlik Öncesi")</f>
        <v>0</v>
      </c>
      <c r="H15" s="30" t="s">
        <v>42</v>
      </c>
      <c r="I15" s="6">
        <f t="shared" si="4"/>
        <v>0</v>
      </c>
      <c r="J15" s="6">
        <f t="shared" si="5"/>
        <v>0</v>
      </c>
      <c r="K15" s="6">
        <f t="shared" si="6"/>
        <v>0</v>
      </c>
      <c r="L15" s="6">
        <f t="shared" si="7"/>
        <v>0</v>
      </c>
      <c r="M15" s="6">
        <f t="shared" si="8"/>
        <v>0</v>
      </c>
    </row>
    <row r="16" spans="1:13" x14ac:dyDescent="0.35">
      <c r="A16" s="10" t="s">
        <v>172</v>
      </c>
      <c r="B16" s="6">
        <f>IFERROR(SUM('3. KİTAP'!I3:I250),0)</f>
        <v>0</v>
      </c>
      <c r="C16" s="21">
        <f>SUMIF('3. KİTAP'!F3:F250, "Doktora Öncesi",'3. KİTAP'!I3:I250)</f>
        <v>0</v>
      </c>
      <c r="D16" s="23">
        <f>SUMIF('3. KİTAP'!F3:F250, "Doktora Sonrası",'3. KİTAP'!I3:I250)</f>
        <v>0</v>
      </c>
      <c r="E16" s="23">
        <f>SUMIF('3. KİTAP'!G3:G250, "Doçentlik Öncesi",'3. KİTAP'!I3:I250)</f>
        <v>0</v>
      </c>
      <c r="F16" s="23">
        <f>SUMIF('3. KİTAP'!G3:G250, "Doçentlik Sonrası",'3. KİTAP'!I3:I250)</f>
        <v>0</v>
      </c>
      <c r="H16" s="10" t="s">
        <v>172</v>
      </c>
      <c r="I16" s="6">
        <f>SUM(I17:I19)</f>
        <v>0</v>
      </c>
      <c r="J16" s="6">
        <f t="shared" ref="J16:M16" si="9">SUM(J17:J19)</f>
        <v>0</v>
      </c>
      <c r="K16" s="6">
        <f t="shared" si="9"/>
        <v>0</v>
      </c>
      <c r="L16" s="6">
        <f t="shared" si="9"/>
        <v>0</v>
      </c>
      <c r="M16" s="6">
        <f t="shared" si="9"/>
        <v>0</v>
      </c>
    </row>
    <row r="17" spans="1:13" hidden="1" x14ac:dyDescent="0.35">
      <c r="A17" s="30" t="s">
        <v>47</v>
      </c>
      <c r="B17" s="6">
        <f>SUMIF('3. KİTAP'!B3:B250, "BKCI kapsamındaki kitap", '3. KİTAP'!I3:I250)</f>
        <v>0</v>
      </c>
      <c r="C17" s="21">
        <f>SUMIFS('3. KİTAP'!I3:I250,'3. KİTAP'!F3:F250, "Doktora Öncesi", '3. KİTAP'!B3:B250, "BKCI kapsamındaki kitap")</f>
        <v>0</v>
      </c>
      <c r="D17" s="23">
        <f>SUMIFS('3. KİTAP'!I3:I250,'3. KİTAP'!F3:F250, "Doktora Sonrası", '3. KİTAP'!B3:B250, "BKCI kapsamındaki kitap")</f>
        <v>0</v>
      </c>
      <c r="E17" s="23">
        <f>SUMIFS('3. KİTAP'!I3:I250,'3. KİTAP'!G3:G250, "Doçentlik Öncesi", '3. KİTAP'!B3:B250, "BKCI kapsamındaki kitap")</f>
        <v>0</v>
      </c>
      <c r="F17" s="23">
        <f>SUMIFS('3. KİTAP'!I3:I250,'3. KİTAP'!G3:G250, "Doçentlik Sonrası", '3. KİTAP'!B3:B250, "BKCI kapsamındaki kitap")</f>
        <v>0</v>
      </c>
      <c r="H17" s="30" t="s">
        <v>47</v>
      </c>
      <c r="I17" s="6">
        <f>B17</f>
        <v>0</v>
      </c>
      <c r="J17" s="6">
        <f t="shared" ref="J17:M18" si="10">C17</f>
        <v>0</v>
      </c>
      <c r="K17" s="6">
        <f t="shared" si="10"/>
        <v>0</v>
      </c>
      <c r="L17" s="6">
        <f t="shared" si="10"/>
        <v>0</v>
      </c>
      <c r="M17" s="6">
        <f t="shared" si="10"/>
        <v>0</v>
      </c>
    </row>
    <row r="18" spans="1:13" ht="29" hidden="1" x14ac:dyDescent="0.35">
      <c r="A18" s="30" t="s">
        <v>48</v>
      </c>
      <c r="B18" s="6">
        <f>SUMIF('3. KİTAP'!B3:B250, "BKCI kapsamındaki kitapta bölüm", '3. KİTAP'!I3:I250)</f>
        <v>0</v>
      </c>
      <c r="C18" s="21">
        <f>SUMIFS('3. KİTAP'!I3:I250,'3. KİTAP'!F3:F250, "Doktora Öncesi", '3. KİTAP'!B3:B250, "BKCI kapsamındaki kitapta bölüm")</f>
        <v>0</v>
      </c>
      <c r="D18" s="23">
        <f>SUMIFS('3. KİTAP'!I3:I250,'3. KİTAP'!F3:F250, "Doktora Sonrası", '3. KİTAP'!B3:B250, "BKCI kapsamındaki kitapta bölüm")</f>
        <v>0</v>
      </c>
      <c r="E18" s="23">
        <f>SUMIFS('3. KİTAP'!I3:I250,'3. KİTAP'!G3:G250, "Doçentlik Öncesi", '3. KİTAP'!B3:B250, "BKCI kapsamındaki kitapta bölüm")</f>
        <v>0</v>
      </c>
      <c r="F18" s="23">
        <f>SUMIFS('3. KİTAP'!I3:I250,'3. KİTAP'!G3:G250, "Doçentlik Sonrası", '3. KİTAP'!B3:B250, "BKCI kapsamındaki kitapta bölüm")</f>
        <v>0</v>
      </c>
      <c r="H18" s="30" t="s">
        <v>48</v>
      </c>
      <c r="I18" s="6">
        <f>B18</f>
        <v>0</v>
      </c>
      <c r="J18" s="6">
        <f t="shared" si="10"/>
        <v>0</v>
      </c>
      <c r="K18" s="6">
        <f t="shared" si="10"/>
        <v>0</v>
      </c>
      <c r="L18" s="6">
        <f t="shared" si="10"/>
        <v>0</v>
      </c>
      <c r="M18" s="6">
        <f t="shared" si="10"/>
        <v>0</v>
      </c>
    </row>
    <row r="19" spans="1:13" ht="29" hidden="1" x14ac:dyDescent="0.35">
      <c r="A19" s="30" t="s">
        <v>49</v>
      </c>
      <c r="B19" s="6">
        <f>SUMIF('3. KİTAP'!B3:B250, "Diğer uluslararası/ulusal kitap", '3. KİTAP'!I3:I250)</f>
        <v>0</v>
      </c>
      <c r="C19" s="21">
        <f>SUMIFS('3. KİTAP'!I3:I250,'3. KİTAP'!F3:F250, "Doktora Öncesi", '3. KİTAP'!B3:B250, "Diğer uluslararası/ulusal kitap")</f>
        <v>0</v>
      </c>
      <c r="D19" s="23">
        <f>SUMIFS('3. KİTAP'!I3:I250,'3. KİTAP'!F3:F250, "Doktora Sonrası", '3. KİTAP'!B3:B250, "Diğer uluslararası/ulusal kitap")</f>
        <v>0</v>
      </c>
      <c r="E19" s="23">
        <f>SUMIFS('3. KİTAP'!I3:I250,'3. KİTAP'!G3:G250, "Doçentlik Öncesi", '3. KİTAP'!B3:B250, "Diğer uluslararası/ulusal kitap")</f>
        <v>0</v>
      </c>
      <c r="F19" s="23">
        <f>SUMIFS('3. KİTAP'!I3:I250,'3. KİTAP'!G3:G250, "Doçentlik Sonrası", '3. KİTAP'!B3:B250, "Diğer uluslararası/ulusal kitap")</f>
        <v>0</v>
      </c>
      <c r="H19" s="30" t="s">
        <v>177</v>
      </c>
      <c r="I19" s="6">
        <f>IF(OR('3. KİTAP'!A3="HUKUK TEMEL ALANI",'3. KİTAP'!A3="DİL BİLİMLERİ TEMEL ALANI"),IF(B19+B20&gt;30,30,B19+B20),IF(B19+B20&gt;5,5,B19+B20))</f>
        <v>0</v>
      </c>
      <c r="J19" s="6">
        <f>IF(C19+C20&gt;5, 5, C19+C20)</f>
        <v>0</v>
      </c>
      <c r="K19" s="6">
        <f>IF(D19+D20&gt;5, 5, D19+D20)</f>
        <v>0</v>
      </c>
      <c r="L19" s="6">
        <f>IF(E19+E20&gt;5, 5, E19+E20)</f>
        <v>0</v>
      </c>
      <c r="M19" s="6">
        <f>IF(F19+F20&gt;5, 5, F19+F20)</f>
        <v>0</v>
      </c>
    </row>
    <row r="20" spans="1:13" ht="15" customHeight="1" x14ac:dyDescent="0.35">
      <c r="A20" s="30" t="s">
        <v>50</v>
      </c>
      <c r="B20" s="6">
        <f>SUMIF('3. KİTAP'!B3:B250, "Diğer uluslararası/ulusal kitapta bölüm", '3. KİTAP'!I3:I250)</f>
        <v>0</v>
      </c>
      <c r="C20" s="21">
        <f>SUMIFS('3. KİTAP'!I3:I250,'3. KİTAP'!F3:F250, "Doktora Öncesi", '3. KİTAP'!B3:B250, "Diğer uluslararası/ulusal kitapta bölüm")</f>
        <v>0</v>
      </c>
      <c r="D20" s="23">
        <f>SUMIFS('3. KİTAP'!I3:I250,'3. KİTAP'!F3:F250, "Doktora Sonrası", '3. KİTAP'!B3:B250, "Diğer uluslararası/ulusal kitapta bölüm")</f>
        <v>0</v>
      </c>
      <c r="E20" s="23">
        <f>SUMIFS('3. KİTAP'!I3:I250,'3. KİTAP'!G3:G250, "Doçentlik Öncesi", '3. KİTAP'!B3:B250, "Diğer uluslararası/ulusal kitapta bölüm")</f>
        <v>0</v>
      </c>
      <c r="F20" s="23">
        <f>SUMIFS('3. KİTAP'!I3:I250,'3. KİTAP'!G3:G250, "Doçentlik Sonrası", '3. KİTAP'!B3:B250, "Diğer uluslararası/ulusal kitapta bölüm")</f>
        <v>0</v>
      </c>
      <c r="H20" s="10" t="s">
        <v>171</v>
      </c>
      <c r="I20" s="6">
        <f>IF(B21&gt;10,10,B21)</f>
        <v>0</v>
      </c>
      <c r="J20" s="6">
        <f>IF(C21&gt;10,10,C21)</f>
        <v>0</v>
      </c>
      <c r="K20" s="6">
        <f>IF(D21&gt;10,10,D21)</f>
        <v>0</v>
      </c>
      <c r="L20" s="6">
        <f>IF(E21&gt;10,10,E21)</f>
        <v>0</v>
      </c>
      <c r="M20" s="6">
        <f>IF(F21&gt;10,10,F21)</f>
        <v>0</v>
      </c>
    </row>
    <row r="21" spans="1:13" x14ac:dyDescent="0.35">
      <c r="A21" s="10" t="s">
        <v>171</v>
      </c>
      <c r="B21" s="6">
        <f>IFERROR(SUM('4. ATIF'!I3:I250),0)</f>
        <v>0</v>
      </c>
      <c r="C21" s="21">
        <f>SUMIF('4. ATIF'!F3:F250, "Doktora Öncesi",'4. ATIF'!I3:I250)</f>
        <v>0</v>
      </c>
      <c r="D21" s="23">
        <f>SUMIF('4. ATIF'!F3:F250, "Doktora Sonrası",'4. ATIF'!I3:I250)</f>
        <v>0</v>
      </c>
      <c r="E21" s="23">
        <f>SUMIF('4. ATIF'!G3:G250, "Doçentlik Öncesi",'4. ATIF'!I3:I250)</f>
        <v>0</v>
      </c>
      <c r="F21" s="23">
        <f>SUMIF('4. ATIF'!G3:G250, "Doçentlik Sonrası",'4. ATIF'!I3:I250)</f>
        <v>0</v>
      </c>
      <c r="H21" s="10" t="s">
        <v>170</v>
      </c>
      <c r="I21" s="6">
        <f>IF(B22&gt;20,20,B22)</f>
        <v>0</v>
      </c>
      <c r="J21" s="6">
        <f>IF(C22&gt;20,20,C22)</f>
        <v>0</v>
      </c>
      <c r="K21" s="6">
        <f>IF(D22&gt;20,20,D22)</f>
        <v>0</v>
      </c>
      <c r="L21" s="6">
        <f>IF(E22&gt;20,20,E22)</f>
        <v>0</v>
      </c>
      <c r="M21" s="6">
        <f>IF(F22&gt;20,20,F22)</f>
        <v>0</v>
      </c>
    </row>
    <row r="22" spans="1:13" ht="18" customHeight="1" x14ac:dyDescent="0.35">
      <c r="A22" s="10" t="s">
        <v>170</v>
      </c>
      <c r="B22" s="6">
        <f>IFERROR(SUM('5. L.ÜSTÜ TEZ D.'!H3:H250),0)</f>
        <v>0</v>
      </c>
      <c r="C22" s="21">
        <f>SUMIF('5. L.ÜSTÜ TEZ D.'!E3:E250, "Doktora Öncesi",'5. L.ÜSTÜ TEZ D.'!H3:H250)</f>
        <v>0</v>
      </c>
      <c r="D22" s="23">
        <f>SUMIF('5. L.ÜSTÜ TEZ D.'!E3:E250, "Doktora Sonrası",'5. L.ÜSTÜ TEZ D.'!H3:H250)</f>
        <v>0</v>
      </c>
      <c r="E22" s="23">
        <f>SUMIF('5. L.ÜSTÜ TEZ D.'!F3:F250, "Doçentlik Öncesi",'5. L.ÜSTÜ TEZ D.'!H3:H250)</f>
        <v>0</v>
      </c>
      <c r="F22" s="23">
        <f>SUMIF('5. L.ÜSTÜ TEZ D.'!F3:F250, "Doçentlik Sonrası",'5. L.ÜSTÜ TEZ D.'!H3:H250)</f>
        <v>0</v>
      </c>
      <c r="H22" s="10" t="s">
        <v>169</v>
      </c>
      <c r="I22" s="6">
        <f>SUM(I23:I29)</f>
        <v>0</v>
      </c>
      <c r="J22" s="6">
        <f t="shared" ref="J22:M22" si="11">SUM(J23:J29)</f>
        <v>0</v>
      </c>
      <c r="K22" s="6">
        <f t="shared" si="11"/>
        <v>0</v>
      </c>
      <c r="L22" s="6">
        <f t="shared" si="11"/>
        <v>0</v>
      </c>
      <c r="M22" s="6">
        <f t="shared" si="11"/>
        <v>0</v>
      </c>
    </row>
    <row r="23" spans="1:13" ht="29" hidden="1" x14ac:dyDescent="0.35">
      <c r="A23" s="10" t="s">
        <v>169</v>
      </c>
      <c r="B23" s="6">
        <f>IFERROR(SUM('6. PROJE'!H3:H250),0)</f>
        <v>0</v>
      </c>
      <c r="C23" s="21">
        <f>SUMIF('6. PROJE'!E3:E250, "Doktora Öncesi",'6. PROJE'!H3:H250)</f>
        <v>0</v>
      </c>
      <c r="D23" s="23">
        <f>SUMIF('6. PROJE'!E3:E250, "Doktora Sonrası",'6. PROJE'!H3:H250)</f>
        <v>0</v>
      </c>
      <c r="E23" s="23">
        <f>SUMIF('6. PROJE'!F3:F250, "Doçentlik Öncesi",'6. PROJE'!H3:H250)</f>
        <v>0</v>
      </c>
      <c r="F23" s="23">
        <f>SUMIF('6. PROJE'!F3:F250, "Doçentlik Sonrası",'6. PROJE'!H3:H250)</f>
        <v>0</v>
      </c>
      <c r="H23" s="30" t="s">
        <v>73</v>
      </c>
      <c r="I23" s="6">
        <f>B24</f>
        <v>0</v>
      </c>
      <c r="J23" s="6">
        <f t="shared" ref="J23:M27" si="12">C24</f>
        <v>0</v>
      </c>
      <c r="K23" s="6">
        <f t="shared" si="12"/>
        <v>0</v>
      </c>
      <c r="L23" s="6">
        <f t="shared" si="12"/>
        <v>0</v>
      </c>
      <c r="M23" s="6">
        <f t="shared" si="12"/>
        <v>0</v>
      </c>
    </row>
    <row r="24" spans="1:13" ht="29" hidden="1" x14ac:dyDescent="0.35">
      <c r="A24" s="30" t="s">
        <v>73</v>
      </c>
      <c r="B24" s="6">
        <f>SUMIF('6. PROJE'!B3:B250,"AB Çerçeve Programı bilimsel araştırma projesi",'6. PROJE'!H3:H250)</f>
        <v>0</v>
      </c>
      <c r="C24" s="21">
        <f>SUMIFS('6. PROJE'!H3:H250,'6. PROJE'!B3:B250,"AB Çerçeve Programı bilimsel araştırma projesi",'6. PROJE'!E3:E250, "Doktora Öncesi")</f>
        <v>0</v>
      </c>
      <c r="D24" s="23">
        <f>SUMIFS('6. PROJE'!H3:H250,'6. PROJE'!B3:B250,"AB Çerçeve Programı bilimsel araştırma projesi",'6. PROJE'!E3:E250, "Doktora Sonrası")</f>
        <v>0</v>
      </c>
      <c r="E24" s="23">
        <f>SUMIFS('6. PROJE'!H3:H250,'6. PROJE'!B3:B250,"AB Çerçeve Programı bilimsel araştırma projesi",'6. PROJE'!F3:F250, "Doçentlik Öncesi")</f>
        <v>0</v>
      </c>
      <c r="F24" s="23">
        <f>SUMIFS('6. PROJE'!H3:H250,'6. PROJE'!B3:B250,"AB Çerçeve Programı bilimsel araştırma projesi",'6. PROJE'!F3:F250, "Doçentlik Sonrası")</f>
        <v>0</v>
      </c>
      <c r="H24" s="30" t="s">
        <v>74</v>
      </c>
      <c r="I24" s="6">
        <f>B25</f>
        <v>0</v>
      </c>
      <c r="J24" s="6">
        <f t="shared" si="12"/>
        <v>0</v>
      </c>
      <c r="K24" s="6">
        <f t="shared" si="12"/>
        <v>0</v>
      </c>
      <c r="L24" s="6">
        <f t="shared" si="12"/>
        <v>0</v>
      </c>
      <c r="M24" s="6">
        <f t="shared" si="12"/>
        <v>0</v>
      </c>
    </row>
    <row r="25" spans="1:13" ht="43.5" hidden="1" x14ac:dyDescent="0.35">
      <c r="A25" s="30" t="s">
        <v>74</v>
      </c>
      <c r="B25" s="6">
        <f>SUMIF('6. PROJE'!B3:B250,"TÜBİTAK (öğrenci projesi hariç) / Bakanlık projesi",'6. PROJE'!H3:H250)</f>
        <v>0</v>
      </c>
      <c r="C25" s="21">
        <f>SUMIFS('6. PROJE'!H3:H250,'6. PROJE'!B3:B250,"TÜBİTAK (öğrenci projesi hariç) / Bakanlık projesi",'6. PROJE'!E3:E250, "Doktora Öncesi")</f>
        <v>0</v>
      </c>
      <c r="D25" s="23">
        <f>SUMIFS('6. PROJE'!H3:H250,'6. PROJE'!B3:B250,"TÜBİTAK (öğrenci projesi hariç) / Bakanlık projesi",'6. PROJE'!E3:E250, "Doktora Sonrası")</f>
        <v>0</v>
      </c>
      <c r="E25" s="23">
        <f>SUMIFS('6. PROJE'!H3:H250,'6. PROJE'!B3:B250,"TÜBİTAK (öğrenci projesi hariç) / Bakanlık projesi",'6. PROJE'!F3:F250, "Doçentlik Öncesi")</f>
        <v>0</v>
      </c>
      <c r="F25" s="23">
        <f>SUMIFS('6. PROJE'!H3:H250,'6. PROJE'!B3:B250,"TÜBİTAK (öğrenci projesi hariç) / Bakanlık projesi",'6. PROJE'!F3:F250, "Doçentlik Sonrası")</f>
        <v>0</v>
      </c>
      <c r="H25" s="30" t="s">
        <v>75</v>
      </c>
      <c r="I25" s="6">
        <f>B26</f>
        <v>0</v>
      </c>
      <c r="J25" s="6">
        <f t="shared" si="12"/>
        <v>0</v>
      </c>
      <c r="K25" s="6">
        <f t="shared" si="12"/>
        <v>0</v>
      </c>
      <c r="L25" s="6">
        <f t="shared" si="12"/>
        <v>0</v>
      </c>
      <c r="M25" s="6">
        <f t="shared" si="12"/>
        <v>0</v>
      </c>
    </row>
    <row r="26" spans="1:13" ht="58" hidden="1" x14ac:dyDescent="0.35">
      <c r="A26" s="30" t="s">
        <v>75</v>
      </c>
      <c r="B26" s="6">
        <f>SUMIF('6. PROJE'!B3:B250,"Diğer uluslararası destekli bilimsel araştırma projesi (derleme ve rapor hazırlama çalışmaları hariç)",'6. PROJE'!H3:H250)</f>
        <v>0</v>
      </c>
      <c r="C26" s="21">
        <f>SUMIFS('6. PROJE'!H3:H250,'6. PROJE'!B3:B250,"Diğer uluslararası destekli bilimsel araştırma projesi (derleme ve rapor hazırlama çalışmaları hariç)",'6. PROJE'!E3:E250, "Doktora Öncesi")</f>
        <v>0</v>
      </c>
      <c r="D26" s="23">
        <f>SUMIFS('6. PROJE'!H3:H250,'6. PROJE'!B3:B250,"Diğer uluslararası destekli bilimsel araştırma projesi (derleme ve rapor hazırlama çalışmaları hariç)",'6. PROJE'!E3:E250, "Doktora Sonrası")</f>
        <v>0</v>
      </c>
      <c r="E26" s="23">
        <f>SUMIFS('6. PROJE'!H3:H250,'6. PROJE'!B3:B250,"Diğer uluslararası destekli bilimsel araştırma projesi (derleme ve rapor hazırlama çalışmaları hariç)",'6. PROJE'!F3:F250, "Doçentlik Öncesi")</f>
        <v>0</v>
      </c>
      <c r="F26" s="23">
        <f>SUMIFS('6. PROJE'!H3:H250,'6. PROJE'!B3:B250,"Diğer uluslararası destekli bilimsel araştırma projesi (derleme ve rapor hazırlama çalışmaları hariç)",'6. PROJE'!F3:F250, "Doçentlik Sonrası")</f>
        <v>0</v>
      </c>
      <c r="H26" s="30" t="s">
        <v>76</v>
      </c>
      <c r="I26" s="6">
        <f>B27</f>
        <v>0</v>
      </c>
      <c r="J26" s="6">
        <f t="shared" si="12"/>
        <v>0</v>
      </c>
      <c r="K26" s="6">
        <f t="shared" si="12"/>
        <v>0</v>
      </c>
      <c r="L26" s="6">
        <f t="shared" si="12"/>
        <v>0</v>
      </c>
      <c r="M26" s="6">
        <f t="shared" si="12"/>
        <v>0</v>
      </c>
    </row>
    <row r="27" spans="1:13" ht="43.5" hidden="1" x14ac:dyDescent="0.35">
      <c r="A27" s="30" t="s">
        <v>76</v>
      </c>
      <c r="B27" s="6">
        <f>SUMIF('6. PROJE'!B3:B250,"Diğer ulusal destekli (BAP Hariç) Ar-Ge/Ür-Ge'ye dayalı bilimsel araştırma projesi",'6. PROJE'!H3:H250)</f>
        <v>0</v>
      </c>
      <c r="C27" s="21">
        <f>SUMIFS('6. PROJE'!H3:H250,'6. PROJE'!B3:B250,"Diğer ulusal destekli (BAP Hariç) Ar-Ge/Ür-Ge'ye dayalı bilimsel araştırma projesi",'6. PROJE'!E3:E250, "Doktora Öncesi")</f>
        <v>0</v>
      </c>
      <c r="D27" s="23">
        <f>SUMIFS('6. PROJE'!H3:H250,'6. PROJE'!B3:B250,"Diğer ulusal destekli (BAP Hariç) Ar-Ge/Ür-Ge'ye dayalı bilimsel araştırma projesi",'6. PROJE'!E3:E250, "Doktora Sonrası")</f>
        <v>0</v>
      </c>
      <c r="E27" s="23">
        <f>SUMIFS('6. PROJE'!H3:H250,'6. PROJE'!B3:B250,"Diğer ulusal destekli (BAP Hariç) Ar-Ge/Ür-Ge'ye dayalı bilimsel araştırma projesi",'6. PROJE'!F3:F250, "Doçentlik Öncesi")</f>
        <v>0</v>
      </c>
      <c r="F27" s="23">
        <f>SUMIFS('6. PROJE'!H3:H250,'6. PROJE'!B3:B250,"Diğer ulusal destekli (BAP Hariç) Ar-Ge/Ür-Ge'ye dayalı bilimsel araştırma projesi",'6. PROJE'!F3:F250, "Doçentlik Sonrası")</f>
        <v>0</v>
      </c>
      <c r="H27" s="30" t="s">
        <v>77</v>
      </c>
      <c r="I27" s="6">
        <f>B28</f>
        <v>0</v>
      </c>
      <c r="J27" s="6">
        <f t="shared" si="12"/>
        <v>0</v>
      </c>
      <c r="K27" s="6">
        <f t="shared" si="12"/>
        <v>0</v>
      </c>
      <c r="L27" s="6">
        <f t="shared" si="12"/>
        <v>0</v>
      </c>
      <c r="M27" s="6">
        <f t="shared" si="12"/>
        <v>0</v>
      </c>
    </row>
    <row r="28" spans="1:13" ht="72.5" hidden="1" x14ac:dyDescent="0.35">
      <c r="A28" s="30" t="s">
        <v>77</v>
      </c>
      <c r="B28" s="6">
        <f>SUMIF('6. PROJE'!B3:B250,"Kamu veya özel sektöre bağlı kurum veya kuruluşlarda yazılım/donanım/süreç ile ilgili araştırma/geliştirme/üretim projesi",'6. PROJE'!H3:H250)</f>
        <v>0</v>
      </c>
      <c r="C28" s="21">
        <f>SUMIFS('6. PROJE'!H3:H250,'6. PROJE'!B3:B250,"Kamu veya özel sektöre bağlı kurum veya kuruluşlarda yazılım/donanım/süreç ile ilgili araştırma/geliştirme/üretim projesi",'6. PROJE'!E3:E250, "Doktora Öncesi")</f>
        <v>0</v>
      </c>
      <c r="D28" s="23">
        <f>SUMIFS('6. PROJE'!H3:H250,'6. PROJE'!B3:B250,"Kamu veya özel sektöre bağlı kurum veya kuruluşlarda yazılım/donanım/süreç ile ilgili araştırma/geliştirme/üretim projesi",'6. PROJE'!E3:E250, "Doktora Sonrası")</f>
        <v>0</v>
      </c>
      <c r="E28" s="23">
        <f>SUMIFS('6. PROJE'!H3:H250,'6. PROJE'!B3:B250,"Kamu veya özel sektöre bağlı kurum veya kuruluşlarda yazılım/donanım/süreç ile ilgili araştırma/geliştirme/üretim projesi",'6. PROJE'!F3:F250, "Doçentlik Öncesi")</f>
        <v>0</v>
      </c>
      <c r="F28" s="23">
        <f>SUMIFS('6. PROJE'!H3:H250,'6. PROJE'!B3:B250,"Kamu veya özel sektöre bağlı kurum veya kuruluşlarda yazılım/donanım/süreç ile ilgili araştırma/geliştirme/üretim projesi",'6. PROJE'!F3:F250, "Doçentlik Sonrası")</f>
        <v>0</v>
      </c>
      <c r="H28" s="30" t="s">
        <v>78</v>
      </c>
      <c r="I28" s="6">
        <f>IF(B29&gt;6,6,B29)</f>
        <v>0</v>
      </c>
      <c r="J28" s="6">
        <f>IF(C29&gt;6,6,C29)</f>
        <v>0</v>
      </c>
      <c r="K28" s="6">
        <f>IF(D29&gt;6,6,D29)</f>
        <v>0</v>
      </c>
      <c r="L28" s="6">
        <f>IF(E29&gt;6,6,E29)</f>
        <v>0</v>
      </c>
      <c r="M28" s="6">
        <f>IF(F29&gt;6,6,F29)</f>
        <v>0</v>
      </c>
    </row>
    <row r="29" spans="1:13" ht="29" hidden="1" x14ac:dyDescent="0.35">
      <c r="A29" s="30" t="s">
        <v>78</v>
      </c>
      <c r="B29" s="6">
        <f>SUMIF('6. PROJE'!B3:B250,"Üniversite BAP Projesi (tez ve uzmanlık projeleri hariç)",'6. PROJE'!H3:H250)</f>
        <v>0</v>
      </c>
      <c r="C29" s="21">
        <f>SUMIFS('6. PROJE'!H3:H250,'6. PROJE'!B3:B250,"Üniversite BAP Projesi (tez ve uzmanlık projeleri hariç)",'6. PROJE'!E3:E250, "Doktora Öncesi")</f>
        <v>0</v>
      </c>
      <c r="D29" s="23">
        <f>SUMIFS('6. PROJE'!H3:H250,'6. PROJE'!B3:B250,"Üniversite BAP Projesi (tez ve uzmanlık projeleri hariç)",'6. PROJE'!E3:E250, "Doktora Sonrası")</f>
        <v>0</v>
      </c>
      <c r="E29" s="23">
        <f>SUMIFS('6. PROJE'!H3:H250,'6. PROJE'!B3:B250,"Üniversite BAP Projesi (tez ve uzmanlık projeleri hariç)",'6. PROJE'!F3:F250, "Doçentlik Öncesi")</f>
        <v>0</v>
      </c>
      <c r="F29" s="23">
        <f>SUMIFS('6. PROJE'!H3:H250,'6. PROJE'!B3:B250,"Üniversite BAP Projesi (tez ve uzmanlık projeleri hariç)",'6. PROJE'!F3:F250, "Doçentlik Sonrası")</f>
        <v>0</v>
      </c>
      <c r="H29" s="30" t="s">
        <v>79</v>
      </c>
      <c r="I29" s="6">
        <f>B30</f>
        <v>0</v>
      </c>
      <c r="J29" s="6">
        <f t="shared" ref="J29:M29" si="13">C30</f>
        <v>0</v>
      </c>
      <c r="K29" s="6">
        <f t="shared" si="13"/>
        <v>0</v>
      </c>
      <c r="L29" s="6">
        <f t="shared" si="13"/>
        <v>0</v>
      </c>
      <c r="M29" s="6">
        <f t="shared" si="13"/>
        <v>0</v>
      </c>
    </row>
    <row r="30" spans="1:13" x14ac:dyDescent="0.35">
      <c r="A30" s="30" t="s">
        <v>79</v>
      </c>
      <c r="B30" s="6">
        <f>SUMIF('6. PROJE'!B3:B250,"Öğrenci proje ve yarışmaları",'6. PROJE'!H3:H250)</f>
        <v>0</v>
      </c>
      <c r="C30" s="21">
        <f>SUMIFS('6. PROJE'!H3:H250,'6. PROJE'!B3:B250,"Öğrenci proje ve yarışmaları",'6. PROJE'!E3:E250, "Doktora Öncesi")</f>
        <v>0</v>
      </c>
      <c r="D30" s="23">
        <f>SUMIFS('6. PROJE'!H3:H250,'6. PROJE'!B3:B250,"Öğrenci proje ve yarışmaları",'6. PROJE'!E3:E250, "Doktora Sonrası")</f>
        <v>0</v>
      </c>
      <c r="E30" s="23">
        <f>SUMIFS('6. PROJE'!H3:H250,'6. PROJE'!B3:B250,"Öğrenci proje ve yarışmaları",'6. PROJE'!F3:F250, "Doçentlik Öncesi")</f>
        <v>0</v>
      </c>
      <c r="F30" s="23">
        <f>SUMIFS('6. PROJE'!H3:H250,'6. PROJE'!B3:B250,"Öğrenci proje ve yarışmaları",'6. PROJE'!F3:F250, "Doçentlik Sonrası")</f>
        <v>0</v>
      </c>
      <c r="H30" s="10" t="s">
        <v>168</v>
      </c>
      <c r="I30" s="6">
        <f>IF(B31&gt;20,20,B31)</f>
        <v>0</v>
      </c>
      <c r="J30" s="6">
        <f>IF(C31&gt;20,20,C31)</f>
        <v>0</v>
      </c>
      <c r="K30" s="6">
        <f>IF(D31&gt;20,20,D31)</f>
        <v>0</v>
      </c>
      <c r="L30" s="6">
        <f>IF(E31&gt;20,20,E31)</f>
        <v>0</v>
      </c>
      <c r="M30" s="6">
        <f>IF(F31&gt;20,20,F31)</f>
        <v>0</v>
      </c>
    </row>
    <row r="31" spans="1:13" x14ac:dyDescent="0.35">
      <c r="A31" s="10" t="s">
        <v>168</v>
      </c>
      <c r="B31" s="6">
        <f>IFERROR(SUM('7. BİL. TOPLANTI'!I3:I250),0)</f>
        <v>0</v>
      </c>
      <c r="C31" s="21">
        <f>SUMIF('7. BİL. TOPLANTI'!F3:F250, "Doktora Öncesi",'7. BİL. TOPLANTI'!I3:I250)</f>
        <v>0</v>
      </c>
      <c r="D31" s="23">
        <f>SUMIF('7. BİL. TOPLANTI'!F3:F250, "Doktora Sonrası",'7. BİL. TOPLANTI'!I3:I250)</f>
        <v>0</v>
      </c>
      <c r="E31" s="23">
        <f>SUMIF('7. BİL. TOPLANTI'!G3:G250, "Doçentlik Öncesi",'7. BİL. TOPLANTI'!I3:I250)</f>
        <v>0</v>
      </c>
      <c r="F31" s="23">
        <f>SUMIF('7. BİL. TOPLANTI'!G3:G250, "Doçentlik Sonrası",'7. BİL. TOPLANTI'!I3:I250)</f>
        <v>0</v>
      </c>
      <c r="H31" s="10" t="s">
        <v>167</v>
      </c>
      <c r="I31" s="6">
        <f>IF(B32&gt;15,15,B32)</f>
        <v>0</v>
      </c>
      <c r="J31" s="6">
        <f>IF(C32&gt;15,15,C32)</f>
        <v>0</v>
      </c>
      <c r="K31" s="6">
        <f>IF(D32&gt;15,15,D32)</f>
        <v>0</v>
      </c>
      <c r="L31" s="6">
        <f>IF(E32&gt;15,15,E32)</f>
        <v>0</v>
      </c>
      <c r="M31" s="6">
        <f>IF(F32&gt;15,15,F32)</f>
        <v>0</v>
      </c>
    </row>
    <row r="32" spans="1:13" x14ac:dyDescent="0.35">
      <c r="A32" s="10" t="s">
        <v>167</v>
      </c>
      <c r="B32" s="6">
        <f>IFERROR(SUM('8. EĞİTİM-ÖĞRETİM'!H3:H250),0)</f>
        <v>0</v>
      </c>
      <c r="C32" s="21">
        <f>SUMIF('8. EĞİTİM-ÖĞRETİM'!E3:E250, "Doktora Öncesi",'8. EĞİTİM-ÖĞRETİM'!H3:H250)</f>
        <v>0</v>
      </c>
      <c r="D32" s="23">
        <f>SUMIF('8. EĞİTİM-ÖĞRETİM'!E3:E250, "Doktora Sonrası",'8. EĞİTİM-ÖĞRETİM'!H3:H250)</f>
        <v>0</v>
      </c>
      <c r="E32" s="23">
        <f>SUMIF('8. EĞİTİM-ÖĞRETİM'!F3:F250, "Doçentlik Öncesi",'8. EĞİTİM-ÖĞRETİM'!H3:H250)</f>
        <v>0</v>
      </c>
      <c r="F32" s="23">
        <f>SUMIF('8. EĞİTİM-ÖĞRETİM'!F3:F250, "Doçentlik Sonrası",'8. EĞİTİM-ÖĞRETİM'!H3:H250)</f>
        <v>0</v>
      </c>
      <c r="H32" s="10" t="s">
        <v>166</v>
      </c>
      <c r="I32" s="6">
        <f>B33</f>
        <v>0</v>
      </c>
      <c r="J32" s="6">
        <f t="shared" ref="J32:M32" si="14">C33</f>
        <v>0</v>
      </c>
      <c r="K32" s="6">
        <f t="shared" si="14"/>
        <v>0</v>
      </c>
      <c r="L32" s="6">
        <f t="shared" si="14"/>
        <v>0</v>
      </c>
      <c r="M32" s="6">
        <f t="shared" si="14"/>
        <v>0</v>
      </c>
    </row>
    <row r="33" spans="1:13" x14ac:dyDescent="0.35">
      <c r="A33" s="10" t="s">
        <v>166</v>
      </c>
      <c r="B33" s="6">
        <f>IFERROR(SUM('9.PATENT&amp;F.MODEL'!J3:J250),0)</f>
        <v>0</v>
      </c>
      <c r="C33" s="21">
        <f>SUMIF('9.PATENT&amp;F.MODEL'!G3:G250, "Doktora Öncesi",'9.PATENT&amp;F.MODEL'!J3:J250)</f>
        <v>0</v>
      </c>
      <c r="D33" s="23">
        <f>SUMIF('9.PATENT&amp;F.MODEL'!G3:G250, "Doktora Sonrası",'9.PATENT&amp;F.MODEL'!J3:J250)</f>
        <v>0</v>
      </c>
      <c r="E33" s="23">
        <f>SUMIF('9.PATENT&amp;F.MODEL'!H3:H250, "Doçentlik Öncesi",'9.PATENT&amp;F.MODEL'!J3:J250)</f>
        <v>0</v>
      </c>
      <c r="F33" s="23">
        <f>SUMIF('9.PATENT&amp;F.MODEL'!H3:H250, "Doçentlik Sonrası",'9.PATENT&amp;F.MODEL'!J3:J250)</f>
        <v>0</v>
      </c>
      <c r="H33" s="10" t="s">
        <v>165</v>
      </c>
      <c r="I33" s="6">
        <f>SUM(I34:I36)</f>
        <v>0</v>
      </c>
      <c r="J33" s="6">
        <f t="shared" ref="J33:M33" si="15">SUM(J34:J36)</f>
        <v>0</v>
      </c>
      <c r="K33" s="6">
        <f t="shared" si="15"/>
        <v>0</v>
      </c>
      <c r="L33" s="6">
        <f t="shared" si="15"/>
        <v>0</v>
      </c>
      <c r="M33" s="6">
        <f t="shared" si="15"/>
        <v>0</v>
      </c>
    </row>
    <row r="34" spans="1:13" hidden="1" x14ac:dyDescent="0.35">
      <c r="A34" s="10" t="s">
        <v>165</v>
      </c>
      <c r="B34" s="6">
        <f>IFERROR(SUM('10. ÖDÜL'!H3:H250),0)</f>
        <v>0</v>
      </c>
      <c r="C34" s="21">
        <f>SUMIF('10. ÖDÜL'!E3:E250, "Doktora Öncesi",'10. ÖDÜL'!H3:H250)</f>
        <v>0</v>
      </c>
      <c r="D34" s="23">
        <f>SUMIF('10. ÖDÜL'!E3:E250, "Doktora Sonrası",'10. ÖDÜL'!H3:H250)</f>
        <v>0</v>
      </c>
      <c r="E34" s="23">
        <f>SUMIF('10. ÖDÜL'!F3:F250, "Doçentlik Öncesi",'10. ÖDÜL'!H3:H250)</f>
        <v>0</v>
      </c>
      <c r="F34" s="23">
        <f>SUMIF('10. ÖDÜL'!F3:F250, "Doçentlik Sonrası",'10. ÖDÜL'!H3:H250)</f>
        <v>0</v>
      </c>
      <c r="H34" s="30" t="s">
        <v>117</v>
      </c>
      <c r="I34" s="6">
        <f>B35</f>
        <v>0</v>
      </c>
      <c r="J34" s="6">
        <f t="shared" ref="J34:M34" si="16">C35</f>
        <v>0</v>
      </c>
      <c r="K34" s="6">
        <f t="shared" si="16"/>
        <v>0</v>
      </c>
      <c r="L34" s="6">
        <f t="shared" si="16"/>
        <v>0</v>
      </c>
      <c r="M34" s="6">
        <f t="shared" si="16"/>
        <v>0</v>
      </c>
    </row>
    <row r="35" spans="1:13" ht="29" hidden="1" x14ac:dyDescent="0.35">
      <c r="A35" s="30" t="s">
        <v>117</v>
      </c>
      <c r="B35" s="6">
        <f>SUMIF('10. ÖDÜL'!B3:B250,"YÖK/TÜBA/TÜBİTAK Ödülü",'10. ÖDÜL'!H3:H250)</f>
        <v>0</v>
      </c>
      <c r="C35" s="21">
        <f>SUMIFS('10. ÖDÜL'!H3:H250,'10. ÖDÜL'!B3:B250,"YÖK/TÜBA/TÜBİTAK Ödülü",'10. ÖDÜL'!E3:E250,"Doktora Öncesi")</f>
        <v>0</v>
      </c>
      <c r="D35" s="23">
        <f>SUMIFS('10. ÖDÜL'!H3:H250,'10. ÖDÜL'!B3:B250,"YÖK/TÜBA/TÜBİTAK Ödülü",'10. ÖDÜL'!E3:E250,"Doktora Sonrası")</f>
        <v>0</v>
      </c>
      <c r="E35" s="23">
        <f>SUMIFS('10. ÖDÜL'!H3:H250,'10. ÖDÜL'!B3:B250,"YÖK/TÜBA/TÜBİTAK Ödülü",'10. ÖDÜL'!F3:F250,"Doçentlik Öncesi")</f>
        <v>0</v>
      </c>
      <c r="F35" s="23">
        <f>SUMIFS('10. ÖDÜL'!H3:H250,'10. ÖDÜL'!B3:B250,"YÖK/TÜBA/TÜBİTAK Ödülü",'10. ÖDÜL'!F3:F250,"Doçentlik Sonrası")</f>
        <v>0</v>
      </c>
      <c r="H35" s="30" t="s">
        <v>195</v>
      </c>
      <c r="I35" s="6">
        <f>IF(B36+B37&gt;15,15,B36+B37)</f>
        <v>0</v>
      </c>
      <c r="J35" s="6">
        <f>IF(C36+C37&gt;15,15,C36+C37)</f>
        <v>0</v>
      </c>
      <c r="K35" s="6">
        <f>IF(D36+D37&gt;15,15,D36+D37)</f>
        <v>0</v>
      </c>
      <c r="L35" s="6">
        <f>IF(E36+E37&gt;15,15,E36+E37)</f>
        <v>0</v>
      </c>
      <c r="M35" s="6">
        <f>IF(F36+F37&gt;15,15,F36+F37)</f>
        <v>0</v>
      </c>
    </row>
    <row r="36" spans="1:13" ht="29" hidden="1" x14ac:dyDescent="0.35">
      <c r="A36" s="30" t="s">
        <v>118</v>
      </c>
      <c r="B36" s="6">
        <f>SUMIF('10. ÖDÜL'!B3:B250,"Uluslararası bilim/sanat/tasarım ödülü",'10. ÖDÜL'!H3:H250)</f>
        <v>0</v>
      </c>
      <c r="C36" s="21">
        <f>SUMIFS('10. ÖDÜL'!H3:H250,'10. ÖDÜL'!B3:B250,"Uluslararası bilim/sanat/tasarım ödülü",'10. ÖDÜL'!E3:E250,"Doktora Öncesi")</f>
        <v>0</v>
      </c>
      <c r="D36" s="23">
        <f>SUMIFS('10. ÖDÜL'!H3:H250,'10. ÖDÜL'!B3:B250,"Uluslararası bilim/sanat/tasarım ödülü",'10. ÖDÜL'!E3:E250,"Doktora Sonrası")</f>
        <v>0</v>
      </c>
      <c r="E36" s="23">
        <f>SUMIFS('10. ÖDÜL'!H3:H250,'10. ÖDÜL'!B3:B250,"Uluslararası bilim/sanat/tasarım ödülü",'10. ÖDÜL'!F3:F250,"Doçentlik Öncesi")</f>
        <v>0</v>
      </c>
      <c r="F36" s="23">
        <f>SUMIFS('10. ÖDÜL'!H3:H250,'10. ÖDÜL'!B3:B250,"Uluslararası bilim/sanat/tasarım ödülü",'10. ÖDÜL'!F3:F250,"Doçentlik Sonrası")</f>
        <v>0</v>
      </c>
      <c r="H36" s="30" t="s">
        <v>120</v>
      </c>
      <c r="I36" s="6">
        <f>B38</f>
        <v>0</v>
      </c>
      <c r="J36" s="6">
        <f t="shared" ref="J36:M36" si="17">C38</f>
        <v>0</v>
      </c>
      <c r="K36" s="6">
        <f t="shared" si="17"/>
        <v>0</v>
      </c>
      <c r="L36" s="6">
        <f t="shared" si="17"/>
        <v>0</v>
      </c>
      <c r="M36" s="6">
        <f t="shared" si="17"/>
        <v>0</v>
      </c>
    </row>
    <row r="37" spans="1:13" ht="18.75" customHeight="1" x14ac:dyDescent="0.35">
      <c r="A37" s="30" t="s">
        <v>119</v>
      </c>
      <c r="B37" s="6">
        <f>SUMIF('10. ÖDÜL'!B3:B250,"Ulusal bilim/sanat/tasarım ödülü",'10. ÖDÜL'!H3:H250)</f>
        <v>0</v>
      </c>
      <c r="C37" s="21">
        <f>SUMIFS('10. ÖDÜL'!H3:H250,'10. ÖDÜL'!B3:B250,"Ulusal bilim/sanat/tasarım ödülü",'10. ÖDÜL'!E3:E250,"Doktora Öncesi")</f>
        <v>0</v>
      </c>
      <c r="D37" s="23">
        <f>SUMIFS('10. ÖDÜL'!H3:H250,'10. ÖDÜL'!B3:B250,"Ulusal bilim/sanat/tasarım ödülü",'10. ÖDÜL'!E3:E250,"Doktora Sonrası")</f>
        <v>0</v>
      </c>
      <c r="E37" s="23">
        <f>SUMIFS('10. ÖDÜL'!H3:H250,'10. ÖDÜL'!B3:B250,"Ulusal bilim/sanat/tasarım ödülü",'10. ÖDÜL'!F3:F250,"Doçentlik Öncesi")</f>
        <v>0</v>
      </c>
      <c r="F37" s="23">
        <f>SUMIFS('10. ÖDÜL'!H3:H250,'10. ÖDÜL'!B3:B250,"Ulusal bilim/sanat/tasarım ödülü",'10. ÖDÜL'!F3:F250,"Doçentlik Sonrası")</f>
        <v>0</v>
      </c>
      <c r="H37" s="10" t="s">
        <v>164</v>
      </c>
      <c r="I37" s="6">
        <f>IF(B39&gt;4,4,B39)</f>
        <v>0</v>
      </c>
      <c r="J37" s="6">
        <f>IF(C39&gt;4,4,C39)</f>
        <v>0</v>
      </c>
      <c r="K37" s="6">
        <f>IF(D39&gt;4,4,D39)</f>
        <v>0</v>
      </c>
      <c r="L37" s="6">
        <f>IF(E39&gt;4,4,E39)</f>
        <v>0</v>
      </c>
      <c r="M37" s="6">
        <f>IF(F39&gt;4,4,F39)</f>
        <v>0</v>
      </c>
    </row>
    <row r="38" spans="1:13" ht="18" customHeight="1" x14ac:dyDescent="0.35">
      <c r="A38" s="30" t="s">
        <v>120</v>
      </c>
      <c r="B38" s="6">
        <f>SUMIF('10. ÖDÜL'!B3:B250,"Öğrenci yarışmaları danışmanlığında derece/mansiyon/ödül",'10. ÖDÜL'!H3:H250)</f>
        <v>0</v>
      </c>
      <c r="C38" s="21">
        <f>SUMIFS('10. ÖDÜL'!H3:H250,'10. ÖDÜL'!B3:B250,"Öğrenci yarışmaları danışmanlığında derece/mansiyon/ödül",'10. ÖDÜL'!E3:E250,"Doktora Öncesi")</f>
        <v>0</v>
      </c>
      <c r="D38" s="23">
        <f>SUMIFS('10. ÖDÜL'!H3:H250,'10. ÖDÜL'!B3:B250,"Öğrenci yarışmaları danışmanlığında derece/mansiyon/ödül",'10. ÖDÜL'!E3:E250,"Doktora Sonrası")</f>
        <v>0</v>
      </c>
      <c r="E38" s="23">
        <f>SUMIFS('10. ÖDÜL'!H3:H250,'10. ÖDÜL'!B3:B250,"Öğrenci yarışmaları danışmanlığında derece/mansiyon/ödül",'10. ÖDÜL'!F3:F250,"Doçentlik Öncesi")</f>
        <v>0</v>
      </c>
      <c r="F38" s="23">
        <f>SUMIFS('10. ÖDÜL'!H3:H250,'10. ÖDÜL'!B3:B250,"Öğrenci yarışmaları danışmanlığında derece/mansiyon/ödül",'10. ÖDÜL'!F3:F250,"Doçentlik Sonrası")</f>
        <v>0</v>
      </c>
      <c r="H38" s="10" t="s">
        <v>163</v>
      </c>
      <c r="I38" s="6">
        <f>IF(B40&gt;10,10,B40)</f>
        <v>0</v>
      </c>
      <c r="J38" s="6">
        <f>IF(C40&gt;10,10,C40)</f>
        <v>0</v>
      </c>
      <c r="K38" s="6">
        <f>IF(D40&gt;10,10,D40)</f>
        <v>0</v>
      </c>
      <c r="L38" s="6">
        <f>IF(E40&gt;10,10,E40)</f>
        <v>0</v>
      </c>
      <c r="M38" s="6">
        <f>IF(F40&gt;10,10,F40)</f>
        <v>0</v>
      </c>
    </row>
    <row r="39" spans="1:13" x14ac:dyDescent="0.35">
      <c r="A39" s="10" t="s">
        <v>164</v>
      </c>
      <c r="B39" s="6">
        <f>IFERROR(SUM('11. EDİTÖRLÜK'!I3:I250),0)</f>
        <v>0</v>
      </c>
      <c r="C39" s="21">
        <f>SUMIF('11. EDİTÖRLÜK'!F3:F250, "Doktora Öncesi",'11. EDİTÖRLÜK'!I3:I250)</f>
        <v>0</v>
      </c>
      <c r="D39" s="23">
        <f>SUMIF('11. EDİTÖRLÜK'!F3:F250, "Doktora Sonrası",'11. EDİTÖRLÜK'!I3:I250)</f>
        <v>0</v>
      </c>
      <c r="E39" s="23">
        <f>SUMIF('11. EDİTÖRLÜK'!G3:G250, "Doçentlik Öncesi",'11. EDİTÖRLÜK'!I3:I250)</f>
        <v>0</v>
      </c>
      <c r="F39" s="23">
        <f>SUMIF('11. EDİTÖRLÜK'!G3:G250, "Doçentlik Sonrası",'11. EDİTÖRLÜK'!I3:I250)</f>
        <v>0</v>
      </c>
      <c r="H39" s="10" t="s">
        <v>162</v>
      </c>
      <c r="I39" s="6">
        <f>B41</f>
        <v>0</v>
      </c>
      <c r="J39" s="6">
        <f t="shared" ref="J39:M39" si="18">C41</f>
        <v>0</v>
      </c>
      <c r="K39" s="6">
        <f t="shared" si="18"/>
        <v>0</v>
      </c>
      <c r="L39" s="6">
        <f t="shared" si="18"/>
        <v>0</v>
      </c>
      <c r="M39" s="6">
        <f t="shared" si="18"/>
        <v>0</v>
      </c>
    </row>
    <row r="40" spans="1:13" x14ac:dyDescent="0.35">
      <c r="A40" s="10" t="s">
        <v>163</v>
      </c>
      <c r="B40" s="6">
        <f>IFERROR(SUM('12. DİĞER'!G3:G250),0)</f>
        <v>0</v>
      </c>
      <c r="C40" s="21">
        <f>SUMIF('12. DİĞER'!D3:D250, "Doktora Öncesi",'12. DİĞER'!G3:G250)</f>
        <v>0</v>
      </c>
      <c r="D40" s="23">
        <f>SUMIF('12. DİĞER'!D3:D250, "Doktora Sonrası",'12. DİĞER'!G3:G250)</f>
        <v>0</v>
      </c>
      <c r="E40" s="23">
        <f>SUMIF('12. DİĞER'!E3:E250, "Doçentlik Öncesi",'12. DİĞER'!G3:G250)</f>
        <v>0</v>
      </c>
      <c r="F40" s="23">
        <f>SUMIF('12. DİĞER'!E3:E250, "Doçentlik Sonrası",'12. DİĞER'!G3:G250)</f>
        <v>0</v>
      </c>
      <c r="H40" s="10" t="s">
        <v>161</v>
      </c>
      <c r="I40" s="6">
        <f>SUM(I41:I53)</f>
        <v>0</v>
      </c>
      <c r="J40" s="6">
        <f t="shared" ref="J40:M40" si="19">SUM(J41:J53)</f>
        <v>0</v>
      </c>
      <c r="K40" s="6">
        <f t="shared" si="19"/>
        <v>0</v>
      </c>
      <c r="L40" s="6">
        <f t="shared" si="19"/>
        <v>0</v>
      </c>
      <c r="M40" s="6">
        <f t="shared" si="19"/>
        <v>0</v>
      </c>
    </row>
    <row r="41" spans="1:13" ht="43.5" hidden="1" x14ac:dyDescent="0.35">
      <c r="A41" s="10" t="s">
        <v>162</v>
      </c>
      <c r="B41" s="6">
        <f>IFERROR(SUM('13. YARIŞMA,PROJE,YAZILIM'!H3:H250),0)</f>
        <v>0</v>
      </c>
      <c r="C41" s="21">
        <f>SUMIF('13. YARIŞMA,PROJE,YAZILIM'!E3:E250, "Doktora Öncesi",'13. YARIŞMA,PROJE,YAZILIM'!H3:H250)</f>
        <v>0</v>
      </c>
      <c r="D41" s="23">
        <f>SUMIF('13. YARIŞMA,PROJE,YAZILIM'!E3:E250, "Doktora Sonrası",'13. YARIŞMA,PROJE,YAZILIM'!H3:H250)</f>
        <v>0</v>
      </c>
      <c r="E41" s="23">
        <f>SUMIF('13. YARIŞMA,PROJE,YAZILIM'!F3:F250, "Doçentlik Öncesi",'13. YARIŞMA,PROJE,YAZILIM'!H3:H250)</f>
        <v>0</v>
      </c>
      <c r="F41" s="23">
        <f>SUMIF('13. YARIŞMA,PROJE,YAZILIM'!F3:F250, "Doçentlik Sonrası",'13. YARIŞMA,PROJE,YAZILIM'!H3:H250)</f>
        <v>0</v>
      </c>
      <c r="H41" s="30" t="s">
        <v>138</v>
      </c>
      <c r="I41" s="6">
        <f>B43</f>
        <v>0</v>
      </c>
      <c r="J41" s="6">
        <f t="shared" ref="J41:M41" si="20">C43</f>
        <v>0</v>
      </c>
      <c r="K41" s="6">
        <f t="shared" si="20"/>
        <v>0</v>
      </c>
      <c r="L41" s="6">
        <f t="shared" si="20"/>
        <v>0</v>
      </c>
      <c r="M41" s="6">
        <f t="shared" si="20"/>
        <v>0</v>
      </c>
    </row>
    <row r="42" spans="1:13" ht="87" hidden="1" x14ac:dyDescent="0.35">
      <c r="A42" s="10" t="s">
        <v>161</v>
      </c>
      <c r="B42" s="6">
        <f>IFERROR(SUM('ÖZEL KOŞULLAR'!F3:F250),0)</f>
        <v>0</v>
      </c>
      <c r="C42" s="21">
        <f>SUMIF('ÖZEL KOŞULLAR'!C3:C250, "Doktora Öncesi",'ÖZEL KOŞULLAR'!F3:F250)</f>
        <v>0</v>
      </c>
      <c r="D42" s="23">
        <f>SUMIF('ÖZEL KOŞULLAR'!C3:C250, "Doktora Sonrası",'ÖZEL KOŞULLAR'!F3:F250)</f>
        <v>0</v>
      </c>
      <c r="E42" s="23">
        <f>SUMIF('ÖZEL KOŞULLAR'!D3:D250, "Doçentlik Öncesi",'ÖZEL KOŞULLAR'!F3:F250)</f>
        <v>0</v>
      </c>
      <c r="F42" s="23">
        <f>SUMIF('ÖZEL KOŞULLAR'!D3:D250, "Doçentlik Sonrası",'ÖZEL KOŞULLAR'!F3:F250)</f>
        <v>0</v>
      </c>
      <c r="H42" s="30" t="s">
        <v>139</v>
      </c>
      <c r="I42" s="6">
        <f>B44</f>
        <v>0</v>
      </c>
      <c r="J42" s="6">
        <f t="shared" ref="J42:M42" si="21">C44</f>
        <v>0</v>
      </c>
      <c r="K42" s="6">
        <f t="shared" si="21"/>
        <v>0</v>
      </c>
      <c r="L42" s="6">
        <f t="shared" si="21"/>
        <v>0</v>
      </c>
      <c r="M42" s="6">
        <f t="shared" si="21"/>
        <v>0</v>
      </c>
    </row>
    <row r="43" spans="1:13" ht="72.5" hidden="1" x14ac:dyDescent="0.35">
      <c r="A43" s="30" t="s">
        <v>138</v>
      </c>
      <c r="B43" s="6">
        <f>SUMIF('ÖZEL KOŞULLAR'!B3:B250,"Sergi içeriğinde en az 15 adet özgün sanat eseri/tasarımı/yorum çalışması barındıran kişisel sergi açmak",'ÖZEL KOŞULLAR'!F3:F250)</f>
        <v>0</v>
      </c>
      <c r="C43" s="21">
        <f>SUMIFS('ÖZEL KOŞULLAR'!F3:F250,'ÖZEL KOŞULLAR'!B3:B250,"Sergi içeriğinde en az 15 adet özgün sanat eseri/tasarımı/yorum çalışması barındıran kişisel sergi açmak",'ÖZEL KOŞULLAR'!C3:C250,"Doktora Öncesi")</f>
        <v>0</v>
      </c>
      <c r="D43" s="29">
        <f>SUMIFS('ÖZEL KOŞULLAR'!F3:F250,'ÖZEL KOŞULLAR'!B3:B250,"Sergi içeriğinde en az 15 adet özgün sanat eseri/tasarımı/yorum çalışması barındıran kişisel sergi açmak",'ÖZEL KOŞULLAR'!C3:C250,"Doktora Sonrası")</f>
        <v>0</v>
      </c>
      <c r="E43" s="29">
        <f>SUMIFS('ÖZEL KOŞULLAR'!F3:F250,'ÖZEL KOŞULLAR'!B3:B250,"Sergi içeriğinde en az 15 adet özgün sanat eseri/tasarımı/yorum çalışması barındıran kişisel sergi açmak",'ÖZEL KOŞULLAR'!D3:D250,"Doçentlik Öncesi")</f>
        <v>0</v>
      </c>
      <c r="F43" s="29">
        <f>SUMIFS('ÖZEL KOŞULLAR'!F3:F250,'ÖZEL KOŞULLAR'!B3:B250,"Sergi içeriğinde en az 15 adet özgün sanat eseri/tasarımı/yorum çalışması barındıran kişisel sergi açmak",'ÖZEL KOŞULLAR'!D3:D250,"Doçentlik Sonrası")</f>
        <v>0</v>
      </c>
      <c r="H43" s="30" t="s">
        <v>140</v>
      </c>
      <c r="I43" s="6">
        <f>B45</f>
        <v>0</v>
      </c>
      <c r="J43" s="6">
        <f t="shared" ref="J43:M43" si="22">C45</f>
        <v>0</v>
      </c>
      <c r="K43" s="6">
        <f t="shared" si="22"/>
        <v>0</v>
      </c>
      <c r="L43" s="6">
        <f t="shared" si="22"/>
        <v>0</v>
      </c>
      <c r="M43" s="6">
        <f t="shared" si="22"/>
        <v>0</v>
      </c>
    </row>
    <row r="44" spans="1:13" ht="130.5" hidden="1" x14ac:dyDescent="0.35">
      <c r="A44" s="30" t="s">
        <v>139</v>
      </c>
      <c r="B44" s="6">
        <f>SUMIF('ÖZEL KOŞULLAR'!B3:B250,"Film festivaline seçilen, festival/sinema salonu/müze/sanat galerisi/kültür merkezinde davetli olarak özel gösterimi yapılan filmin (orta/uzun metrajlı belgesel/kurmaca/deneysel) yönetmenliğini yapmak",'ÖZEL KOŞULLAR'!F3:F250)</f>
        <v>0</v>
      </c>
      <c r="C44" s="21">
        <f>SUMIFS('ÖZEL KOŞULLAR'!F3:F250,'ÖZEL KOŞULLAR'!B3:B250,"Film festivaline seçilen, festival/sinema salonu/müze/sanat galerisi/kültür merkezinde davetli olarak özel gösterimi yapılan filmin (orta/uzun metrajlı belgesel/kurmaca/deneysel) yönetmenliğini yapmak",'ÖZEL KOŞULLAR'!C3:C250,"Doktora Öncesi")</f>
        <v>0</v>
      </c>
      <c r="D44" s="29">
        <f>SUMIFS('ÖZEL KOŞULLAR'!F3:F250,'ÖZEL KOŞULLAR'!B3:B250,"Film festivaline seçilen, festival/sinema salonu/müze/sanat galerisi/kültür merkezinde davetli olarak özel gösterimi yapılan filmin (orta/uzun metrajlı belgesel/kurmaca/deneysel) yönetmenliğini yapmak",'ÖZEL KOŞULLAR'!C3:C250,"Doktora Sonrası")</f>
        <v>0</v>
      </c>
      <c r="E44" s="29">
        <f>SUMIFS('ÖZEL KOŞULLAR'!F3:F250,'ÖZEL KOŞULLAR'!B3:B250,"Film festivaline seçilen, festival/sinema salonu/müze/sanat galerisi/kültür merkezinde davetli olarak özel gösterimi yapılan filmin (orta/uzun metrajlı belgesel/kurmaca/deneysel) yönetmenliğini yapmak",'ÖZEL KOŞULLAR'!D3:D250,"Doçentlik Öncesi")</f>
        <v>0</v>
      </c>
      <c r="F44" s="29">
        <f>SUMIFS('ÖZEL KOŞULLAR'!F3:F250,'ÖZEL KOŞULLAR'!B3:B250,"Film festivaline seçilen, festival/sinema salonu/müze/sanat galerisi/kültür merkezinde davetli olarak özel gösterimi yapılan filmin (orta/uzun metrajlı belgesel/kurmaca/deneysel) yönetmenliğini yapmak",'ÖZEL KOŞULLAR'!D3:D250,"Doçentlik Sonrası")</f>
        <v>0</v>
      </c>
      <c r="H44" s="30" t="s">
        <v>141</v>
      </c>
      <c r="I44" s="6">
        <f>B46</f>
        <v>0</v>
      </c>
      <c r="J44" s="6">
        <f t="shared" ref="J44:M44" si="23">C46</f>
        <v>0</v>
      </c>
      <c r="K44" s="6">
        <f t="shared" si="23"/>
        <v>0</v>
      </c>
      <c r="L44" s="6">
        <f t="shared" si="23"/>
        <v>0</v>
      </c>
      <c r="M44" s="6">
        <f t="shared" si="23"/>
        <v>0</v>
      </c>
    </row>
    <row r="45" spans="1:13" ht="101.5" hidden="1" x14ac:dyDescent="0.35">
      <c r="A45" s="30" t="s">
        <v>140</v>
      </c>
      <c r="B45" s="6">
        <f>SUMIF('ÖZEL KOŞULLAR'!B3:B250,"Film festivaline seçilen, festival/sinema salonu/müze/sanat galerisi/kültür merkezinde davetli olarak özel gösterimi yapılan filmin görüntü yönetmenliğini yapmak",'ÖZEL KOŞULLAR'!F3:F250)</f>
        <v>0</v>
      </c>
      <c r="C45" s="21">
        <f>SUMIFS('ÖZEL KOŞULLAR'!F3:F250,'ÖZEL KOŞULLAR'!B3:B250,"Film festivaline seçilen, festival/sinema salonu/müze/sanat galerisi/kültür merkezinde davetli olarak özel gösterimi yapılan filmin görüntü yönetmenliğini yapmak",'ÖZEL KOŞULLAR'!C3:C250,"Doktora Öncesi")</f>
        <v>0</v>
      </c>
      <c r="D45" s="29">
        <f>SUMIFS('ÖZEL KOŞULLAR'!F3:F250,'ÖZEL KOŞULLAR'!B3:B250,"Film festivaline seçilen, festival/sinema salonu/müze/sanat galerisi/kültür merkezinde davetli olarak özel gösterimi yapılan filmin görüntü yönetmenliğini yapmak",'ÖZEL KOŞULLAR'!C3:C250,"Doktora Sonrası")</f>
        <v>0</v>
      </c>
      <c r="E45" s="29">
        <f>SUMIFS('ÖZEL KOŞULLAR'!F3:F250,'ÖZEL KOŞULLAR'!B3:B250,"Film festivaline seçilen, festival/sinema salonu/müze/sanat galerisi/kültür merkezinde davetli olarak özel gösterimi yapılan filmin görüntü yönetmenliğini yapmak",'ÖZEL KOŞULLAR'!D3:D250,"Doçentlik Öncesi")</f>
        <v>0</v>
      </c>
      <c r="F45" s="29">
        <f>SUMIFS('ÖZEL KOŞULLAR'!F3:F250,'ÖZEL KOŞULLAR'!B3:B250,"Film festivaline seçilen, festival/sinema salonu/müze/sanat galerisi/kültür merkezinde davetli olarak özel gösterimi yapılan filmin görüntü yönetmenliğini yapmak",'ÖZEL KOŞULLAR'!D3:D250,"Doçentlik Sonrası")</f>
        <v>0</v>
      </c>
      <c r="H45" s="30" t="s">
        <v>142</v>
      </c>
      <c r="I45" s="6">
        <f>B47</f>
        <v>0</v>
      </c>
      <c r="J45" s="6">
        <f t="shared" ref="J45:M45" si="24">C47</f>
        <v>0</v>
      </c>
      <c r="K45" s="6">
        <f t="shared" si="24"/>
        <v>0</v>
      </c>
      <c r="L45" s="6">
        <f t="shared" si="24"/>
        <v>0</v>
      </c>
      <c r="M45" s="6">
        <f t="shared" si="24"/>
        <v>0</v>
      </c>
    </row>
    <row r="46" spans="1:13" ht="87" hidden="1" x14ac:dyDescent="0.35">
      <c r="A46" s="30" t="s">
        <v>141</v>
      </c>
      <c r="B46" s="6">
        <f>SUMIF('ÖZEL KOŞULLAR'!B3:B250,"Uluslararası/ulusal sergi, çalıştay, bienal, trienal, defile, gösteri, baskı, yayın, sunum, performans, festival, gösterim tarzındaki karma etkinlikte eseriyle yer almak",'ÖZEL KOŞULLAR'!F3:F250)</f>
        <v>0</v>
      </c>
      <c r="C46" s="21">
        <f>SUMIFS('ÖZEL KOŞULLAR'!F3:F250,'ÖZEL KOŞULLAR'!B3:B250,"Uluslararası/ulusal sergi, çalıştay, bienal, trienal, defile, gösteri, baskı, yayın, sunum, performans, festival, gösterim tarzındaki karma etkinlikte eseriyle yer almak",'ÖZEL KOŞULLAR'!C3:C250,"Doktora Öncesi")</f>
        <v>0</v>
      </c>
      <c r="D46" s="29">
        <f>SUMIFS('ÖZEL KOŞULLAR'!F3:F250,'ÖZEL KOŞULLAR'!B3:B250,"Uluslararası/ulusal sergi, çalıştay, bienal, trienal, defile, gösteri, baskı, yayın, sunum, performans, festival, gösterim tarzındaki karma etkinlikte eseriyle yer almak",'ÖZEL KOŞULLAR'!C3:C250,"Doktora Sonrası")</f>
        <v>0</v>
      </c>
      <c r="E46" s="29">
        <f>SUMIFS('ÖZEL KOŞULLAR'!F3:F250,'ÖZEL KOŞULLAR'!B3:B250,"Uluslararası/ulusal sergi, çalıştay, bienal, trienal, defile, gösteri, baskı, yayın, sunum, performans, festival, gösterim tarzındaki karma etkinlikte eseriyle yer almak",'ÖZEL KOŞULLAR'!D3:D250,"Doçentlik Öncesi")</f>
        <v>0</v>
      </c>
      <c r="F46" s="29">
        <f>SUMIFS('ÖZEL KOŞULLAR'!F3:F250,'ÖZEL KOŞULLAR'!B3:B250,"Uluslararası/ulusal sergi, çalıştay, bienal, trienal, defile, gösteri, baskı, yayın, sunum, performans, festival, gösterim tarzındaki karma etkinlikte eseriyle yer almak",'ÖZEL KOŞULLAR'!D3:D250,"Doçentlik Sonrası")</f>
        <v>0</v>
      </c>
      <c r="H46" s="30" t="s">
        <v>143</v>
      </c>
      <c r="I46" s="6">
        <f t="shared" ref="I46:M47" si="25">IF(B48&gt;10,10,B48)</f>
        <v>0</v>
      </c>
      <c r="J46" s="6">
        <f t="shared" si="25"/>
        <v>0</v>
      </c>
      <c r="K46" s="6">
        <f t="shared" si="25"/>
        <v>0</v>
      </c>
      <c r="L46" s="6">
        <f t="shared" si="25"/>
        <v>0</v>
      </c>
      <c r="M46" s="6">
        <f t="shared" si="25"/>
        <v>0</v>
      </c>
    </row>
    <row r="47" spans="1:13" ht="130.5" hidden="1" x14ac:dyDescent="0.35">
      <c r="A47" s="30" t="s">
        <v>142</v>
      </c>
      <c r="B47" s="6">
        <f>SUMIF('ÖZEL KOŞULLAR'!B3:B250,"Uluslararası/ulusal sergi, çalıştay, bienal, trienal, defile, gösteri, baskı, yayın, sunum, performans, festival, gösterim tarzındaki sanatsal etkinlikte sterimi yapılmış filmin (orta/uzun metrajlı belgesel/kurmaca/deneysel) ekibinde yer almak",'ÖZEL KOŞULLAR'!F3:F250)</f>
        <v>0</v>
      </c>
      <c r="C47" s="21">
        <f>SUMIFS('ÖZEL KOŞULLAR'!F3:F250,'ÖZEL KOŞULLAR'!B3:B250,"Uluslararası/ulusal sergi, çalıştay, bienal, trienal, defile, gösteri, baskı, yayın, sunum, performans, festival, gösterim tarzındaki sanatsal etkinlikte sterimi yapılmış filmin (orta/uzun metrajlı belgesel/kurmaca/deneysel) ekibinde yer almak",'ÖZEL KOŞULLAR'!C3:C250,"Doktora Öncesi")</f>
        <v>0</v>
      </c>
      <c r="D47" s="29">
        <f>SUMIFS('ÖZEL KOŞULLAR'!F3:F250,'ÖZEL KOŞULLAR'!B3:B250,"Uluslararası/ulusal sergi, çalıştay, bienal, trienal, defile, gösteri, baskı, yayın, sunum, performans, festival, gösterim tarzındaki sanatsal etkinlikte sterimi yapılmış filmin (orta/uzun metrajlı belgesel/kurmaca/deneysel) ekibinde yer almak",'ÖZEL KOŞULLAR'!C3:C250,"Doktora Sonrası")</f>
        <v>0</v>
      </c>
      <c r="E47" s="29">
        <f>SUMIFS('ÖZEL KOŞULLAR'!F3:F250,'ÖZEL KOŞULLAR'!B3:B250,"Uluslararası/ulusal sergi, çalıştay, bienal, trienal, defile, gösteri, baskı, yayın, sunum, performans, festival, gösterim tarzındaki sanatsal etkinlikte sterimi yapılmış filmin (orta/uzun metrajlı belgesel/kurmaca/deneysel) ekibinde yer almak",'ÖZEL KOŞULLAR'!D3:D250,"Doçentlik Öncesi")</f>
        <v>0</v>
      </c>
      <c r="F47" s="29">
        <f>SUMIFS('ÖZEL KOŞULLAR'!F3:F250,'ÖZEL KOŞULLAR'!B3:B250,"Uluslararası/ulusal sergi, çalıştay, bienal, trienal, defile, gösteri, baskı, yayın, sunum, performans, festival, gösterim tarzındaki sanatsal etkinlikte sterimi yapılmış filmin (orta/uzun metrajlı belgesel/kurmaca/deneysel) ekibinde yer almak",'ÖZEL KOŞULLAR'!D3:D250,"Doçentlik Sonrası")</f>
        <v>0</v>
      </c>
      <c r="H47" s="30" t="s">
        <v>144</v>
      </c>
      <c r="I47" s="6">
        <f t="shared" si="25"/>
        <v>0</v>
      </c>
      <c r="J47" s="6">
        <f t="shared" si="25"/>
        <v>0</v>
      </c>
      <c r="K47" s="6">
        <f t="shared" si="25"/>
        <v>0</v>
      </c>
      <c r="L47" s="6">
        <f t="shared" si="25"/>
        <v>0</v>
      </c>
      <c r="M47" s="6">
        <f t="shared" si="25"/>
        <v>0</v>
      </c>
    </row>
    <row r="48" spans="1:13" ht="29" hidden="1" x14ac:dyDescent="0.35">
      <c r="A48" s="30" t="s">
        <v>143</v>
      </c>
      <c r="B48" s="6">
        <f>SUMIF('ÖZEL KOŞULLAR'!B3:B250,"Reklam/tanıtım filmi/müzik klibi yapmak",'ÖZEL KOŞULLAR'!F3:F250)</f>
        <v>0</v>
      </c>
      <c r="C48" s="21">
        <f>SUMIFS('ÖZEL KOŞULLAR'!F3:F250,'ÖZEL KOŞULLAR'!B3:B250,"Reklam/tanıtım filmi/müzik klibi yapmak",'ÖZEL KOŞULLAR'!C3:C250,"Doktora Öncesi")</f>
        <v>0</v>
      </c>
      <c r="D48" s="29">
        <f>SUMIFS('ÖZEL KOŞULLAR'!F3:F250,'ÖZEL KOŞULLAR'!B3:B250,"Reklam/tanıtım filmi/müzik klibi yapmak",'ÖZEL KOŞULLAR'!C3:C250,"Doktora Sonrası")</f>
        <v>0</v>
      </c>
      <c r="E48" s="29">
        <f>SUMIFS('ÖZEL KOŞULLAR'!F3:F250,'ÖZEL KOŞULLAR'!B3:B250,"Reklam/tanıtım filmi/müzik klibi yapmak",'ÖZEL KOŞULLAR'!D3:D250,"Doçentlik Öncesi")</f>
        <v>0</v>
      </c>
      <c r="F48" s="29">
        <f>SUMIFS('ÖZEL KOŞULLAR'!F3:F250,'ÖZEL KOŞULLAR'!B3:B250,"Reklam/tanıtım filmi/müzik klibi yapmak",'ÖZEL KOŞULLAR'!D3:D250,"Doçentlik Sonrası")</f>
        <v>0</v>
      </c>
      <c r="H48" s="30" t="s">
        <v>146</v>
      </c>
      <c r="I48" s="6">
        <f>B50</f>
        <v>0</v>
      </c>
      <c r="J48" s="6">
        <f t="shared" ref="J48:M48" si="26">C50</f>
        <v>0</v>
      </c>
      <c r="K48" s="6">
        <f t="shared" si="26"/>
        <v>0</v>
      </c>
      <c r="L48" s="6">
        <f t="shared" si="26"/>
        <v>0</v>
      </c>
      <c r="M48" s="6">
        <f t="shared" si="26"/>
        <v>0</v>
      </c>
    </row>
    <row r="49" spans="1:13" ht="72.5" hidden="1" x14ac:dyDescent="0.35">
      <c r="A49" s="30" t="s">
        <v>144</v>
      </c>
      <c r="B49" s="6">
        <f>SUMIF('ÖZEL KOŞULLAR'!B3:B250,"Oyun/film/sahne gösterisi çalışmasında, araştırma/yorum/dramatik tasarım/yazınsal danışmanlık alanında görev almak",'ÖZEL KOŞULLAR'!F3:F250)</f>
        <v>0</v>
      </c>
      <c r="C49" s="21">
        <f>SUMIFS('ÖZEL KOŞULLAR'!F3:F250,'ÖZEL KOŞULLAR'!B3:B250,"Oyun/film/sahne gösterisi çalışmasında, araştırma/yorum/dramatik tasarım/yazınsal danışmanlık alanında görev almak",'ÖZEL KOŞULLAR'!C3:C250,"Doktora Öncesi")</f>
        <v>0</v>
      </c>
      <c r="D49" s="29">
        <f>SUMIFS('ÖZEL KOŞULLAR'!F3:F250,'ÖZEL KOŞULLAR'!B3:B250,"Oyun/film/sahne gösterisi çalışmasında, araştırma/yorum/dramatik tasarım/yazınsal danışmanlık alanında görev almak",'ÖZEL KOŞULLAR'!C3:C250,"Doktora Sonrası")</f>
        <v>0</v>
      </c>
      <c r="E49" s="29">
        <f>SUMIFS('ÖZEL KOŞULLAR'!F3:F250,'ÖZEL KOŞULLAR'!B3:B250,"Oyun/film/sahne gösterisi çalışmasında, araştırma/yorum/dramatik tasarım/yazınsal danışmanlık alanında görev almak",'ÖZEL KOŞULLAR'!D3:D250,"Doçentlik Öncesi")</f>
        <v>0</v>
      </c>
      <c r="F49" s="29">
        <f>SUMIFS('ÖZEL KOŞULLAR'!F3:F250,'ÖZEL KOŞULLAR'!B3:B250,"Oyun/film/sahne gösterisi çalışmasında, araştırma/yorum/dramatik tasarım/yazınsal danışmanlık alanında görev almak",'ÖZEL KOŞULLAR'!D3:D250,"Doçentlik Sonrası")</f>
        <v>0</v>
      </c>
      <c r="H49" s="30" t="s">
        <v>145</v>
      </c>
      <c r="I49" s="6">
        <f>B51</f>
        <v>0</v>
      </c>
      <c r="J49" s="6">
        <f t="shared" ref="J49:M49" si="27">C51</f>
        <v>0</v>
      </c>
      <c r="K49" s="6">
        <f t="shared" si="27"/>
        <v>0</v>
      </c>
      <c r="L49" s="6">
        <f t="shared" si="27"/>
        <v>0</v>
      </c>
      <c r="M49" s="6">
        <f t="shared" si="27"/>
        <v>0</v>
      </c>
    </row>
    <row r="50" spans="1:13" ht="43.5" hidden="1" x14ac:dyDescent="0.35">
      <c r="A50" s="30" t="s">
        <v>146</v>
      </c>
      <c r="B50" s="6">
        <f>SUMIF('ÖZEL KOŞULLAR'!B3:B250,"Oyunculuk-Ödenekli/ulusal tiyatroda rol almak",'ÖZEL KOŞULLAR'!F3:F250)</f>
        <v>0</v>
      </c>
      <c r="C50" s="21">
        <f>SUMIFS('ÖZEL KOŞULLAR'!F3:F250,'ÖZEL KOŞULLAR'!B3:B250,"Oyunculuk-Ödenekli/ulusal tiyatroda rol almak",'ÖZEL KOŞULLAR'!C3:C250,"Doktora Öncesi")</f>
        <v>0</v>
      </c>
      <c r="D50" s="29">
        <f>SUMIFS('ÖZEL KOŞULLAR'!F3:F250,'ÖZEL KOŞULLAR'!B3:B250,"Oyunculuk-Ödenekli/ulusal tiyatroda rol almak",'ÖZEL KOŞULLAR'!C3:C250,"Doktora Sonrası")</f>
        <v>0</v>
      </c>
      <c r="E50" s="29">
        <f>SUMIFS('ÖZEL KOŞULLAR'!F3:F250,'ÖZEL KOŞULLAR'!B3:B250,"Oyunculuk-Ödenekli/ulusal tiyatroda rol almak",'ÖZEL KOŞULLAR'!D3:D250,"Doçentlik Öncesi")</f>
        <v>0</v>
      </c>
      <c r="F50" s="29">
        <f>SUMIFS('ÖZEL KOŞULLAR'!F3:F250,'ÖZEL KOŞULLAR'!B3:B250,"Oyunculuk-Ödenekli/ulusal tiyatroda rol almak",'ÖZEL KOŞULLAR'!D3:D250,"Doçentlik Sonrası")</f>
        <v>0</v>
      </c>
      <c r="H50" s="30" t="s">
        <v>179</v>
      </c>
      <c r="I50" s="6">
        <f>IF(B52+B53+B54&gt;10,10,B52+B53+B54)</f>
        <v>0</v>
      </c>
      <c r="J50" s="6">
        <f>IF(C52+C53+C54&gt;10,10,C52+C53+C54)</f>
        <v>0</v>
      </c>
      <c r="K50" s="6">
        <f>IF(D52+D53+D54&gt;10,10,D52+D53+D54)</f>
        <v>0</v>
      </c>
      <c r="L50" s="6">
        <f>IF(E52+E53+E54&gt;10,10,E52+E53+E54)</f>
        <v>0</v>
      </c>
      <c r="M50" s="6">
        <f>IF(F52+F53+F54&gt;10,10,F52+F53+F54)</f>
        <v>0</v>
      </c>
    </row>
    <row r="51" spans="1:13" ht="43.5" hidden="1" x14ac:dyDescent="0.35">
      <c r="A51" s="30" t="s">
        <v>145</v>
      </c>
      <c r="B51" s="6">
        <f>SUMIF('ÖZEL KOŞULLAR'!B3:B250,"Reji-Ödenekli/ulusal tiyatroda oyun sahnelemek",'ÖZEL KOŞULLAR'!F3:F250)</f>
        <v>0</v>
      </c>
      <c r="C51" s="21">
        <f>SUMIFS('ÖZEL KOŞULLAR'!F3:F250,'ÖZEL KOŞULLAR'!B3:B250,"Reji-Ödenekli/ulusal tiyatroda oyun sahnelemek",'ÖZEL KOŞULLAR'!C3:C250,"Doktora Öncesi")</f>
        <v>0</v>
      </c>
      <c r="D51" s="29">
        <f>SUMIFS('ÖZEL KOŞULLAR'!F3:F250,'ÖZEL KOŞULLAR'!B3:B250,"Reji-Ödenekli/ulusal tiyatroda oyun sahnelemek",'ÖZEL KOŞULLAR'!C3:C250,"Doktora Sonrası")</f>
        <v>0</v>
      </c>
      <c r="E51" s="29">
        <f>SUMIFS('ÖZEL KOŞULLAR'!F3:F250,'ÖZEL KOŞULLAR'!B3:B250,"Reji-Ödenekli/ulusal tiyatroda oyun sahnelemek",'ÖZEL KOŞULLAR'!D3:D250,"Doçentlik Öncesi")</f>
        <v>0</v>
      </c>
      <c r="F51" s="29">
        <f>SUMIFS('ÖZEL KOŞULLAR'!F3:F250,'ÖZEL KOŞULLAR'!B3:B250,"Reji-Ödenekli/ulusal tiyatroda oyun sahnelemek",'ÖZEL KOŞULLAR'!D3:D250,"Doçentlik Sonrası")</f>
        <v>0</v>
      </c>
      <c r="H51" s="30" t="s">
        <v>149</v>
      </c>
      <c r="I51" s="6">
        <f>B55</f>
        <v>0</v>
      </c>
      <c r="J51" s="6">
        <f t="shared" ref="J51:M51" si="28">C55</f>
        <v>0</v>
      </c>
      <c r="K51" s="6">
        <f t="shared" si="28"/>
        <v>0</v>
      </c>
      <c r="L51" s="6">
        <f t="shared" si="28"/>
        <v>0</v>
      </c>
      <c r="M51" s="6">
        <f t="shared" si="28"/>
        <v>0</v>
      </c>
    </row>
    <row r="52" spans="1:13" ht="43.5" hidden="1" x14ac:dyDescent="0.35">
      <c r="A52" s="30" t="s">
        <v>150</v>
      </c>
      <c r="B52" s="6">
        <f>SUMIF('ÖZEL KOŞULLAR'!B3:B250,"Atölye çalışması yapmak",'ÖZEL KOŞULLAR'!F3:F250)</f>
        <v>0</v>
      </c>
      <c r="C52" s="21">
        <f>SUMIFS('ÖZEL KOŞULLAR'!F3:F250,'ÖZEL KOŞULLAR'!B3:B250,"Atölye çalışması yapmak",'ÖZEL KOŞULLAR'!C3:C250,"Doktora Öncesi")</f>
        <v>0</v>
      </c>
      <c r="D52" s="29">
        <f>SUMIFS('ÖZEL KOŞULLAR'!F3:F250,'ÖZEL KOŞULLAR'!B3:B250,"Atölye çalışması yapmak",'ÖZEL KOŞULLAR'!C3:C250,"Doktora Sonrası")</f>
        <v>0</v>
      </c>
      <c r="E52" s="29">
        <f>SUMIFS('ÖZEL KOŞULLAR'!F3:F250,'ÖZEL KOŞULLAR'!B3:B250,"Atölye çalışması yapmak",'ÖZEL KOŞULLAR'!D3:D250,"Doçentlik Öncesi")</f>
        <v>0</v>
      </c>
      <c r="F52" s="29">
        <f>SUMIFS('ÖZEL KOŞULLAR'!F3:F250,'ÖZEL KOŞULLAR'!B3:B250,"Atölye çalışması yapmak",'ÖZEL KOŞULLAR'!D3:D250,"Doçentlik Sonrası")</f>
        <v>0</v>
      </c>
      <c r="H52" s="30" t="s">
        <v>178</v>
      </c>
      <c r="I52" s="6">
        <f>IF(B57+B58&gt;10,10,B57+B58)</f>
        <v>0</v>
      </c>
      <c r="J52" s="6">
        <f>IF(C57+C58&gt;10,10,C57+C58)</f>
        <v>0</v>
      </c>
      <c r="K52" s="6">
        <f>IF(D57+D58&gt;10,10,D57+D58)</f>
        <v>0</v>
      </c>
      <c r="L52" s="6">
        <f>IF(E57+E58&gt;10,10,E57+E58)</f>
        <v>0</v>
      </c>
      <c r="M52" s="6">
        <f>IF(F57+F58&gt;10,10,F57+F58)</f>
        <v>0</v>
      </c>
    </row>
    <row r="53" spans="1:13" ht="72.5" hidden="1" x14ac:dyDescent="0.35">
      <c r="A53" s="30" t="s">
        <v>147</v>
      </c>
      <c r="B53" s="6">
        <f>SUMIF('ÖZEL KOŞULLAR'!B3:B250,"Tiyatro topluluğu çalıştırmak",'ÖZEL KOŞULLAR'!F3:F250)</f>
        <v>0</v>
      </c>
      <c r="C53" s="21">
        <f>SUMIFS('ÖZEL KOŞULLAR'!F3:F250,'ÖZEL KOŞULLAR'!B3:B250,"Tiyatro topluluğu çalıştırmak",'ÖZEL KOŞULLAR'!C3:C250,"Doktora Öncesi")</f>
        <v>0</v>
      </c>
      <c r="D53" s="29">
        <f>SUMIFS('ÖZEL KOŞULLAR'!F3:F250,'ÖZEL KOŞULLAR'!B3:B250,"Tiyatro topluluğu çalıştırmak",'ÖZEL KOŞULLAR'!C3:C250,"Doktora Sonrası")</f>
        <v>0</v>
      </c>
      <c r="E53" s="29">
        <f>SUMIFS('ÖZEL KOŞULLAR'!F3:F250,'ÖZEL KOŞULLAR'!B3:B250,"Tiyatro topluluğu çalıştırmak",'ÖZEL KOŞULLAR'!D3:D250,"Doçentlik Öncesi")</f>
        <v>0</v>
      </c>
      <c r="F53" s="29">
        <f>SUMIFS('ÖZEL KOŞULLAR'!F3:F250,'ÖZEL KOŞULLAR'!B3:B250,"Tiyatro topluluğu çalıştırmak",'ÖZEL KOŞULLAR'!D3:D250,"Doçentlik Sonrası")</f>
        <v>0</v>
      </c>
      <c r="H53" s="30" t="s">
        <v>153</v>
      </c>
      <c r="I53" s="6">
        <f>B59</f>
        <v>0</v>
      </c>
      <c r="J53" s="6">
        <f t="shared" ref="J53:M53" si="29">C59</f>
        <v>0</v>
      </c>
      <c r="K53" s="6">
        <f t="shared" si="29"/>
        <v>0</v>
      </c>
      <c r="L53" s="6">
        <f t="shared" si="29"/>
        <v>0</v>
      </c>
      <c r="M53" s="6">
        <f t="shared" si="29"/>
        <v>0</v>
      </c>
    </row>
    <row r="54" spans="1:13" ht="29" x14ac:dyDescent="0.35">
      <c r="A54" s="30" t="s">
        <v>148</v>
      </c>
      <c r="B54" s="6">
        <f>SUMIF('ÖZEL KOŞULLAR'!B3:B250,"Rejisör yardımcılığı yapmış olmak",'ÖZEL KOŞULLAR'!F3:F250)</f>
        <v>0</v>
      </c>
      <c r="C54" s="21">
        <f>SUMIFS('ÖZEL KOŞULLAR'!F3:F250,'ÖZEL KOŞULLAR'!B3:B250,"Rejisör yardımcılığı yapmış olmak",'ÖZEL KOŞULLAR'!C3:C250,"Doktora Öncesi")</f>
        <v>0</v>
      </c>
      <c r="D54" s="29">
        <f>SUMIFS('ÖZEL KOŞULLAR'!F3:F250,'ÖZEL KOŞULLAR'!B3:B250,"Rejisör yardımcılığı yapmış olmak",'ÖZEL KOŞULLAR'!C3:C250,"Doktora Sonrası")</f>
        <v>0</v>
      </c>
      <c r="E54" s="29">
        <f>SUMIFS('ÖZEL KOŞULLAR'!F3:F250,'ÖZEL KOŞULLAR'!B3:B250,"Rejisör yardımcılığı yapmış olmak",'ÖZEL KOŞULLAR'!D3:D250,"Doçentlik Öncesi")</f>
        <v>0</v>
      </c>
      <c r="F54" s="29">
        <f>SUMIFS('ÖZEL KOŞULLAR'!F3:F250,'ÖZEL KOŞULLAR'!B3:B250,"Rejisör yardımcılığı yapmış olmak",'ÖZEL KOŞULLAR'!D3:D250,"Doçentlik Sonrası")</f>
        <v>0</v>
      </c>
      <c r="H54" s="11" t="s">
        <v>13</v>
      </c>
      <c r="I54" s="7">
        <f>SUM(I40,I39,I38,I37,I33,I32,I31,I30,I22,I21,I20,I16,I12,I3)</f>
        <v>0</v>
      </c>
      <c r="J54" s="7">
        <f>SUM(J40,J39,J38,J37,J33,J32,J31,J30,J22,J21,J20,J16,J12,J3)</f>
        <v>0</v>
      </c>
      <c r="K54" s="7">
        <f>SUM(K40,K39,K38,K37,K33,K32,K31,K30,K22,K21,K20,K16,K12,K3)</f>
        <v>0</v>
      </c>
      <c r="L54" s="7">
        <f>SUM(L40,L39,L38,L37,L33,L32,L31,L30,L22,L21,L20,L16,L12,L3)</f>
        <v>0</v>
      </c>
      <c r="M54" s="7">
        <f>SUM(M40,M39,M38,M37,M33,M32,M31,M30,M22,M21,M20,M16,M12,M3)</f>
        <v>0</v>
      </c>
    </row>
    <row r="55" spans="1:13" ht="72.5" hidden="1" x14ac:dyDescent="0.35">
      <c r="A55" s="30" t="s">
        <v>149</v>
      </c>
      <c r="B55" s="6">
        <f>SUMIF('ÖZEL KOŞULLAR'!B3:B250,"Sahne, radyo, televizyon, sinema dallarında dramatik nitelikli yayınlanmış/sahnelenmiş metin yazmak",'ÖZEL KOŞULLAR'!F3:F250)</f>
        <v>0</v>
      </c>
      <c r="C55" s="21">
        <f>SUMIFS('ÖZEL KOŞULLAR'!F3:F250,'ÖZEL KOŞULLAR'!B3:B250,"Sahne, radyo, televizyon, sinema dallarında dramatik nitelikli yayınlanmış/sahnelenmiş metin yazmak",'ÖZEL KOŞULLAR'!C3:C250,"Doktora Öncesi")</f>
        <v>0</v>
      </c>
      <c r="D55" s="29">
        <f>SUMIFS('ÖZEL KOŞULLAR'!F3:F250,'ÖZEL KOŞULLAR'!B3:B250,"Sahne, radyo, televizyon, sinema dallarında dramatik nitelikli yayınlanmış/sahnelenmiş metin yazmak",'ÖZEL KOŞULLAR'!C3:C250,"Doktora Sonrası")</f>
        <v>0</v>
      </c>
      <c r="E55" s="29">
        <f>SUMIFS('ÖZEL KOŞULLAR'!F3:F250,'ÖZEL KOŞULLAR'!B3:B250,"Sahne, radyo, televizyon, sinema dallarında dramatik nitelikli yayınlanmış/sahnelenmiş metin yazmak",'ÖZEL KOŞULLAR'!D3:D250,"Doçentlik Öncesi")</f>
        <v>0</v>
      </c>
      <c r="F55" s="29">
        <f>SUMIFS('ÖZEL KOŞULLAR'!F3:F250,'ÖZEL KOŞULLAR'!B3:B250,"Sahne, radyo, televizyon, sinema dallarında dramatik nitelikli yayınlanmış/sahnelenmiş metin yazmak",'ÖZEL KOŞULLAR'!D3:D250,"Doçentlik Sonrası")</f>
        <v>0</v>
      </c>
    </row>
    <row r="56" spans="1:13" ht="45.75" hidden="1" customHeight="1" x14ac:dyDescent="0.35">
      <c r="A56" s="30"/>
      <c r="B56" s="6"/>
      <c r="C56" s="21"/>
      <c r="D56" s="29"/>
      <c r="E56" s="29"/>
      <c r="F56" s="29"/>
      <c r="H56" s="2" t="s">
        <v>185</v>
      </c>
      <c r="I56" s="2" t="s">
        <v>186</v>
      </c>
      <c r="J56" s="2" t="s">
        <v>187</v>
      </c>
      <c r="K56" s="2" t="s">
        <v>188</v>
      </c>
    </row>
    <row r="57" spans="1:13" ht="43.5" hidden="1" x14ac:dyDescent="0.35">
      <c r="A57" s="30" t="s">
        <v>151</v>
      </c>
      <c r="B57" s="6">
        <f>SUMIF('ÖZEL KOŞULLAR'!B3:B250,"Yayınlanmış senaryo incelemesi yazmak",'ÖZEL KOŞULLAR'!F3:F250)</f>
        <v>0</v>
      </c>
      <c r="C57" s="21">
        <f>SUMIFS('ÖZEL KOŞULLAR'!F3:F250,'ÖZEL KOŞULLAR'!B3:B250,"Yayınlanmış senaryo incelemesi yazmak",'ÖZEL KOŞULLAR'!C3:C250,"Doktora Öncesi")</f>
        <v>0</v>
      </c>
      <c r="D57" s="29">
        <f>SUMIFS('ÖZEL KOŞULLAR'!F3:F250,'ÖZEL KOŞULLAR'!B3:B250,"Yayınlanmış senaryo incelemesi yazmak",'ÖZEL KOŞULLAR'!C3:C250,"Doktora Sonrası")</f>
        <v>0</v>
      </c>
      <c r="E57" s="29">
        <f>SUMIFS('ÖZEL KOŞULLAR'!F3:F250,'ÖZEL KOŞULLAR'!B3:B250,"Yayınlanmış senaryo incelemesi yazmak",'ÖZEL KOŞULLAR'!D3:D250,"Doçentlik Öncesi")</f>
        <v>0</v>
      </c>
      <c r="F57" s="29">
        <f>SUMIFS('ÖZEL KOŞULLAR'!F3:F250,'ÖZEL KOŞULLAR'!B3:B250,"Yayınlanmış senaryo incelemesi yazmak",'ÖZEL KOŞULLAR'!D3:D250,"Doçentlik Sonrası")</f>
        <v>0</v>
      </c>
      <c r="H57" s="30" t="s">
        <v>26</v>
      </c>
      <c r="I57" s="2">
        <f>COUNTIF('1.UA MAKALE'!B3:B250,"SSCI, SCI, SCI-Exp veya AHCI kapsamındaki dergide yayımlanmış Q1 makale")</f>
        <v>0</v>
      </c>
      <c r="J57" s="2">
        <f>COUNTIFS('1.UA MAKALE'!B3:B250, "SSCI, SCI, SCI-Exp veya AHCI kapsamındaki dergide yayımlanmış Q1 makale",'1.UA MAKALE'!F3:F250, "Doktora Sonrası")</f>
        <v>0</v>
      </c>
      <c r="K57" s="2">
        <f>COUNTIFS('1.UA MAKALE'!B3:B250, "SSCI, SCI, SCI-Exp veya AHCI kapsamındaki dergide yayımlanmış Q1 makale",'1.UA MAKALE'!G3:G250, "Doçentlik Sonrası")</f>
        <v>0</v>
      </c>
    </row>
    <row r="58" spans="1:13" ht="43.5" hidden="1" x14ac:dyDescent="0.35">
      <c r="A58" s="30" t="s">
        <v>152</v>
      </c>
      <c r="B58" s="6">
        <f>SUMIF('ÖZEL KOŞULLAR'!B3:B250,"Yayınlanmış eleştiri ve tanıtım yazısı yazmak",'ÖZEL KOŞULLAR'!F3:F250)</f>
        <v>0</v>
      </c>
      <c r="C58" s="21">
        <f>SUMIFS('ÖZEL KOŞULLAR'!F3:F250,'ÖZEL KOŞULLAR'!B3:B250,"Yayınlanmış eleştiri ve tanıtım yazısı yazmak",'ÖZEL KOŞULLAR'!C3:C250,"Doktora Öncesi")</f>
        <v>0</v>
      </c>
      <c r="D58" s="29">
        <f>SUMIFS('ÖZEL KOŞULLAR'!F3:F250,'ÖZEL KOŞULLAR'!B3:B250,"Yayınlanmış eleştiri ve tanıtım yazısı yazmak",'ÖZEL KOŞULLAR'!C3:C250,"Doktora Sonrası")</f>
        <v>0</v>
      </c>
      <c r="E58" s="29">
        <f>SUMIFS('ÖZEL KOŞULLAR'!F3:F250,'ÖZEL KOŞULLAR'!B3:B250,"Yayınlanmış eleştiri ve tanıtım yazısı yazmak",'ÖZEL KOŞULLAR'!D3:D250,"Doçentlik Öncesi")</f>
        <v>0</v>
      </c>
      <c r="F58" s="29">
        <f>SUMIFS('ÖZEL KOŞULLAR'!F3:F250,'ÖZEL KOŞULLAR'!B3:B250,"Yayınlanmış eleştiri ve tanıtım yazısı yazmak",'ÖZEL KOŞULLAR'!D3:D250,"Doçentlik Sonrası")</f>
        <v>0</v>
      </c>
      <c r="H58" s="30" t="s">
        <v>25</v>
      </c>
      <c r="I58" s="2">
        <f>COUNTIF('1.UA MAKALE'!B3:B250,"SSCI, SCI, SCI-Exp veya AHCI kapsamındaki dergide yayımlanmış Q2 makale")</f>
        <v>0</v>
      </c>
      <c r="J58" s="2">
        <f>COUNTIFS('1.UA MAKALE'!B3:B250, "SSCI, SCI, SCI-Exp veya AHCI kapsamındaki dergide yayımlanmış Q2 makale",'1.UA MAKALE'!F3:F250, "Doktora Sonrası")</f>
        <v>0</v>
      </c>
      <c r="K58" s="2">
        <f>COUNTIFS('1.UA MAKALE'!B3:B250, "SSCI, SCI, SCI-Exp veya AHCI kapsamındaki dergide yayımlanmış Q2 makale",'1.UA MAKALE'!G3:G250, "Doçentlik Sonrası")</f>
        <v>0</v>
      </c>
    </row>
    <row r="59" spans="1:13" ht="101.5" hidden="1" x14ac:dyDescent="0.35">
      <c r="A59" s="30" t="s">
        <v>153</v>
      </c>
      <c r="B59" s="6">
        <f>SUMIF('ÖZEL KOŞULLAR'!B3:B250,"Ödenekli/ulusal tiyatro/opera/balede sahnelenmiş oyun/sinema/dizi platolarında uygulanmış özgün tasarım çalışması (sahne/dekor/kostüm/ışık) yapmak",'ÖZEL KOŞULLAR'!F3:F250)</f>
        <v>0</v>
      </c>
      <c r="C59" s="21">
        <f>SUMIFS('ÖZEL KOŞULLAR'!F3:F250,'ÖZEL KOŞULLAR'!B3:B250,"Ödenekli/ulusal tiyatro/opera/balede sahnelenmiş oyun/sinema/dizi platolarında uygulanmış özgün tasarım çalışması (sahne/dekor/kostüm/ışık) yapmak",'ÖZEL KOŞULLAR'!C3:C250,"Doktora Öncesi")</f>
        <v>0</v>
      </c>
      <c r="D59" s="29">
        <f>SUMIFS('ÖZEL KOŞULLAR'!F3:F250,'ÖZEL KOŞULLAR'!B3:B250,"Ödenekli/ulusal tiyatro/opera/balede sahnelenmiş oyun/sinema/dizi platolarında uygulanmış özgün tasarım çalışması (sahne/dekor/kostüm/ışık) yapmak",'ÖZEL KOŞULLAR'!C3:C250,"Doktora Sonrası")</f>
        <v>0</v>
      </c>
      <c r="E59" s="29">
        <f>SUMIFS('ÖZEL KOŞULLAR'!F3:F250,'ÖZEL KOŞULLAR'!B3:B250,"Ödenekli/ulusal tiyatro/opera/balede sahnelenmiş oyun/sinema/dizi platolarında uygulanmış özgün tasarım çalışması (sahne/dekor/kostüm/ışık) yapmak",'ÖZEL KOŞULLAR'!D3:D250,"Doçentlik Öncesi")</f>
        <v>0</v>
      </c>
      <c r="F59" s="29">
        <f>SUMIFS('ÖZEL KOŞULLAR'!F3:F250,'ÖZEL KOŞULLAR'!B3:B250,"Ödenekli/ulusal tiyatro/opera/balede sahnelenmiş oyun/sinema/dizi platolarında uygulanmış özgün tasarım çalışması (sahne/dekor/kostüm/ışık) yapmak",'ÖZEL KOŞULLAR'!D3:D250,"Doçentlik Sonrası")</f>
        <v>0</v>
      </c>
      <c r="H59" s="30" t="s">
        <v>30</v>
      </c>
      <c r="I59" s="2">
        <f>COUNTIF('1.UA MAKALE'!B3:B250,"SSCI, SCI, SCI-Exp veya AHCI kapsamındaki dergide yayımlanmış Q3 makale")</f>
        <v>0</v>
      </c>
      <c r="J59" s="2">
        <f>COUNTIFS('1.UA MAKALE'!B3:B250, "SSCI, SCI, SCI-Exp veya AHCI kapsamındaki dergide yayımlanmış Q3 makale",'1.UA MAKALE'!F3:F250, "Doktora Sonrası")</f>
        <v>0</v>
      </c>
      <c r="K59" s="2">
        <f>COUNTIFS('1.UA MAKALE'!B3:B250, "SSCI, SCI, SCI-Exp veya AHCI kapsamındaki dergide yayımlanmış Q3 makale",'1.UA MAKALE'!G3:G250, "Doçentlik Sonrası")</f>
        <v>0</v>
      </c>
    </row>
    <row r="60" spans="1:13" ht="43.5" hidden="1" x14ac:dyDescent="0.35">
      <c r="A60" s="11" t="s">
        <v>13</v>
      </c>
      <c r="B60" s="7">
        <f>SUM(B42,B41,B40,B39,B34,B33,B32,B31,B23,B22,B21,B16,B12,B3)</f>
        <v>0</v>
      </c>
      <c r="C60" s="7">
        <f>SUM(C42,C41,C40,C39,C34,C33,C32,C31,C23,C22,C21,C16,C12,C3)</f>
        <v>0</v>
      </c>
      <c r="D60" s="7">
        <f>SUM(D42,D41,D40,D39,D34,D33,D32,D31,D23,D22,D21,D16,D12,D3)</f>
        <v>0</v>
      </c>
      <c r="E60" s="7">
        <f>SUM(E42,E41,E40,E39,E34,E33,E32,E31,E23,E22,E21,E16,E12,E3)</f>
        <v>0</v>
      </c>
      <c r="F60" s="7">
        <f>SUM(F42,F41,F40,F39,F34,F33,F32,F31,F23,F22,F21,F16,F12,F3)</f>
        <v>0</v>
      </c>
      <c r="H60" s="30" t="s">
        <v>31</v>
      </c>
      <c r="I60" s="2">
        <f>COUNTIF('1.UA MAKALE'!B3:B250,"SSCI, SCI, SCI-Exp veya AHCI kapsamındaki dergide yayımlanmış Q4 makale")</f>
        <v>0</v>
      </c>
      <c r="J60" s="2">
        <f>COUNTIFS('1.UA MAKALE'!B3:B250, "SSCI, SCI, SCI-Exp veya AHCI kapsamındaki dergide yayımlanmış Q4 makale",'1.UA MAKALE'!F3:F250, "Doktora Sonrası")</f>
        <v>0</v>
      </c>
      <c r="K60" s="2">
        <f>COUNTIFS('1.UA MAKALE'!B3:B250, "SSCI, SCI, SCI-Exp veya AHCI kapsamındaki dergide yayımlanmış Q4 makale",'1.UA MAKALE'!G3:G250, "Doçentlik Sonrası")</f>
        <v>0</v>
      </c>
    </row>
    <row r="61" spans="1:13" ht="29" hidden="1" x14ac:dyDescent="0.35">
      <c r="H61" s="30" t="s">
        <v>27</v>
      </c>
      <c r="I61" s="2">
        <f>COUNTIF('1.UA MAKALE'!B3:B250,"ESCI veya Scopus kapsamındaki dergide yayımlanmış makale")</f>
        <v>0</v>
      </c>
      <c r="J61" s="2">
        <f>COUNTIFS('1.UA MAKALE'!B3:B250, "ESCI veya Scopus kapsamındaki dergide yayımlanmış makale",'1.UA MAKALE'!F3:F250, "Doktora Sonrası")</f>
        <v>0</v>
      </c>
      <c r="K61" s="2">
        <f>COUNTIFS('1.UA MAKALE'!B3:B250, "ESCI veya Scopus kapsamındaki dergide yayımlanmış makale",'1.UA MAKALE'!G3:G250, "Doçentlik Sonrası")</f>
        <v>0</v>
      </c>
    </row>
    <row r="62" spans="1:13" ht="29" hidden="1" x14ac:dyDescent="0.35">
      <c r="H62" s="30" t="s">
        <v>28</v>
      </c>
      <c r="I62" s="2">
        <f>COUNTIF('1.UA MAKALE'!B3:B250,"Diğer uluslararası indekslerde taranan dergide yayımlanmış makale")</f>
        <v>0</v>
      </c>
      <c r="J62" s="2">
        <f>COUNTIFS('1.UA MAKALE'!B3:B250, "Diğer uluslararası indekslerde taranan dergide yayımlanmış makale",'1.UA MAKALE'!F3:F250, "Doktora Sonrası")</f>
        <v>0</v>
      </c>
      <c r="K62" s="2">
        <f>COUNTIFS('1.UA MAKALE'!B3:B250, "Diğer uluslararası indekslerde taranan dergide yayımlanmış makale",'1.UA MAKALE'!G3:G250, "Doçentlik Sonrası")</f>
        <v>0</v>
      </c>
    </row>
    <row r="63" spans="1:13" ht="29" hidden="1" x14ac:dyDescent="0.35">
      <c r="H63" s="30" t="s">
        <v>40</v>
      </c>
      <c r="I63" s="2">
        <f>COUNTIF('2.ULUSAL MAKALE'!B3:B250,"TR Dizin kapsamındaki dergide yayımlanmış makale")</f>
        <v>0</v>
      </c>
      <c r="J63" s="2">
        <f>COUNTIFS('2.ULUSAL MAKALE'!B3:B250,"TR Dizin kapsamındaki dergide yayımlanmış makale",'2.ULUSAL MAKALE'!F3:F250,"Doktora Sonrası")</f>
        <v>0</v>
      </c>
      <c r="K63" s="2">
        <f>COUNTIFS('2.ULUSAL MAKALE'!B3:B250,"TR Dizin kapsamındaki dergide yayımlanmış makale",'2.ULUSAL MAKALE'!G3:G250,"Doçentlik Sonrası")</f>
        <v>0</v>
      </c>
    </row>
    <row r="66" spans="8:11" x14ac:dyDescent="0.35">
      <c r="H66" s="37" t="s">
        <v>181</v>
      </c>
      <c r="I66" s="37"/>
      <c r="J66" s="37"/>
      <c r="K66" s="37"/>
    </row>
    <row r="67" spans="8:11" ht="29" x14ac:dyDescent="0.35">
      <c r="H67" s="9" t="s">
        <v>191</v>
      </c>
      <c r="I67" s="9" t="s">
        <v>192</v>
      </c>
      <c r="J67" s="9" t="s">
        <v>193</v>
      </c>
      <c r="K67" s="9" t="s">
        <v>194</v>
      </c>
    </row>
    <row r="68" spans="8:11" ht="43.5" x14ac:dyDescent="0.35">
      <c r="H68" s="32" t="s">
        <v>196</v>
      </c>
      <c r="I68" s="6">
        <f>SUM(I57:I60)</f>
        <v>0</v>
      </c>
      <c r="J68" s="6">
        <f>SUM(J57:J60)</f>
        <v>0</v>
      </c>
      <c r="K68" s="6">
        <f>SUM(K57:K60)</f>
        <v>0</v>
      </c>
    </row>
    <row r="69" spans="8:11" ht="29" x14ac:dyDescent="0.35">
      <c r="H69" s="32" t="s">
        <v>197</v>
      </c>
      <c r="I69" s="6">
        <f t="shared" ref="I69:K71" si="30">I61</f>
        <v>0</v>
      </c>
      <c r="J69" s="6">
        <f t="shared" si="30"/>
        <v>0</v>
      </c>
      <c r="K69" s="6">
        <f t="shared" si="30"/>
        <v>0</v>
      </c>
    </row>
    <row r="70" spans="8:11" ht="43.5" x14ac:dyDescent="0.35">
      <c r="H70" s="32" t="s">
        <v>198</v>
      </c>
      <c r="I70" s="6">
        <f t="shared" si="30"/>
        <v>0</v>
      </c>
      <c r="J70" s="6">
        <f t="shared" si="30"/>
        <v>0</v>
      </c>
      <c r="K70" s="6">
        <f t="shared" si="30"/>
        <v>0</v>
      </c>
    </row>
    <row r="71" spans="8:11" ht="29" x14ac:dyDescent="0.35">
      <c r="H71" s="32" t="s">
        <v>199</v>
      </c>
      <c r="I71" s="6">
        <f t="shared" si="30"/>
        <v>0</v>
      </c>
      <c r="J71" s="6">
        <f t="shared" si="30"/>
        <v>0</v>
      </c>
      <c r="K71" s="6">
        <f t="shared" si="30"/>
        <v>0</v>
      </c>
    </row>
    <row r="72" spans="8:11" ht="43.5" x14ac:dyDescent="0.35">
      <c r="H72" s="32" t="s">
        <v>200</v>
      </c>
      <c r="I72" s="6">
        <f>SUM(I4:I7)</f>
        <v>0</v>
      </c>
      <c r="J72" s="6">
        <f>SUM(K4:K7)</f>
        <v>0</v>
      </c>
      <c r="K72" s="6">
        <f>SUM(M4:M7)</f>
        <v>0</v>
      </c>
    </row>
    <row r="73" spans="8:11" ht="29" x14ac:dyDescent="0.35">
      <c r="H73" s="32" t="s">
        <v>201</v>
      </c>
      <c r="I73" s="6">
        <f>I8</f>
        <v>0</v>
      </c>
      <c r="J73" s="6">
        <f>K8</f>
        <v>0</v>
      </c>
      <c r="K73" s="6">
        <f>M8</f>
        <v>0</v>
      </c>
    </row>
    <row r="74" spans="8:11" ht="43.5" x14ac:dyDescent="0.35">
      <c r="H74" s="32" t="s">
        <v>202</v>
      </c>
      <c r="I74" s="6">
        <f>I9</f>
        <v>0</v>
      </c>
      <c r="J74" s="6">
        <f>K9</f>
        <v>0</v>
      </c>
      <c r="K74" s="6">
        <f>M9</f>
        <v>0</v>
      </c>
    </row>
    <row r="75" spans="8:11" ht="29" x14ac:dyDescent="0.35">
      <c r="H75" s="32" t="s">
        <v>203</v>
      </c>
      <c r="I75" s="6">
        <f>I13</f>
        <v>0</v>
      </c>
      <c r="J75" s="6">
        <f>K13</f>
        <v>0</v>
      </c>
      <c r="K75" s="6">
        <f>M13</f>
        <v>0</v>
      </c>
    </row>
    <row r="77" spans="8:11" ht="30" customHeight="1" x14ac:dyDescent="0.35"/>
    <row r="114" spans="1:1" x14ac:dyDescent="0.35">
      <c r="A114" s="31"/>
    </row>
    <row r="152" spans="1:1" x14ac:dyDescent="0.35">
      <c r="A152" s="31"/>
    </row>
    <row r="153" spans="1:1" x14ac:dyDescent="0.35">
      <c r="A153" s="31"/>
    </row>
  </sheetData>
  <sheetProtection algorithmName="SHA-512" hashValue="5WcvP8i6Lpe+YRTS6tezdnBqYW5wKsCoM0jTY6HpeElnTdWUToWTngNFKNP7qAuZKBxP8ncGt4wBw0UVOcg7gg==" saltValue="xgS3j1d+TqxvwdwtIiZZoQ==" spinCount="100000" sheet="1" objects="1" scenarios="1"/>
  <mergeCells count="3">
    <mergeCell ref="A1:F1"/>
    <mergeCell ref="H1:M1"/>
    <mergeCell ref="H66:K6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C22D-0AEC-4469-861D-E7AEC727CE79}">
  <sheetPr codeName="Sayfa8"/>
  <dimension ref="A1:T21"/>
  <sheetViews>
    <sheetView workbookViewId="0">
      <selection activeCell="C1" sqref="C1:C3"/>
    </sheetView>
  </sheetViews>
  <sheetFormatPr defaultRowHeight="14.5" x14ac:dyDescent="0.35"/>
  <cols>
    <col min="14" max="14" width="50.54296875" style="2" customWidth="1"/>
    <col min="15" max="15" width="50.54296875" customWidth="1"/>
  </cols>
  <sheetData>
    <row r="1" spans="1:20" ht="28.5" thickBot="1" x14ac:dyDescent="0.4">
      <c r="A1" s="1" t="s">
        <v>16</v>
      </c>
      <c r="B1" s="13" t="s">
        <v>26</v>
      </c>
      <c r="C1" t="s">
        <v>40</v>
      </c>
      <c r="D1" t="s">
        <v>47</v>
      </c>
      <c r="E1" t="s">
        <v>56</v>
      </c>
      <c r="F1" t="s">
        <v>64</v>
      </c>
      <c r="G1" t="s">
        <v>73</v>
      </c>
      <c r="H1" t="s">
        <v>84</v>
      </c>
      <c r="I1" t="s">
        <v>98</v>
      </c>
      <c r="J1" t="s">
        <v>106</v>
      </c>
      <c r="K1" t="s">
        <v>117</v>
      </c>
      <c r="L1" t="s">
        <v>126</v>
      </c>
      <c r="M1" t="s">
        <v>132</v>
      </c>
      <c r="N1" s="14" t="s">
        <v>138</v>
      </c>
      <c r="O1" s="18" t="s">
        <v>157</v>
      </c>
      <c r="P1" t="s">
        <v>5</v>
      </c>
      <c r="Q1" t="s">
        <v>7</v>
      </c>
      <c r="S1" t="s">
        <v>182</v>
      </c>
      <c r="T1" t="s">
        <v>189</v>
      </c>
    </row>
    <row r="2" spans="1:20" ht="56.5" thickBot="1" x14ac:dyDescent="0.4">
      <c r="A2" s="1" t="s">
        <v>17</v>
      </c>
      <c r="B2" s="13" t="s">
        <v>25</v>
      </c>
      <c r="C2" t="s">
        <v>41</v>
      </c>
      <c r="D2" t="s">
        <v>48</v>
      </c>
      <c r="E2" t="s">
        <v>57</v>
      </c>
      <c r="F2" t="s">
        <v>65</v>
      </c>
      <c r="G2" t="s">
        <v>74</v>
      </c>
      <c r="H2" t="s">
        <v>85</v>
      </c>
      <c r="I2" t="s">
        <v>99</v>
      </c>
      <c r="J2" t="s">
        <v>107</v>
      </c>
      <c r="K2" t="s">
        <v>118</v>
      </c>
      <c r="L2" t="s">
        <v>127</v>
      </c>
      <c r="M2" t="s">
        <v>133</v>
      </c>
      <c r="N2" s="15" t="s">
        <v>139</v>
      </c>
      <c r="O2" s="19" t="s">
        <v>158</v>
      </c>
      <c r="P2" t="s">
        <v>6</v>
      </c>
      <c r="Q2" t="s">
        <v>8</v>
      </c>
      <c r="S2" t="s">
        <v>183</v>
      </c>
      <c r="T2" t="s">
        <v>190</v>
      </c>
    </row>
    <row r="3" spans="1:20" ht="42.5" thickBot="1" x14ac:dyDescent="0.4">
      <c r="A3" s="1" t="s">
        <v>24</v>
      </c>
      <c r="B3" s="13" t="s">
        <v>30</v>
      </c>
      <c r="C3" t="s">
        <v>42</v>
      </c>
      <c r="D3" t="s">
        <v>49</v>
      </c>
      <c r="E3" t="s">
        <v>58</v>
      </c>
      <c r="G3" t="s">
        <v>75</v>
      </c>
      <c r="I3" t="s">
        <v>100</v>
      </c>
      <c r="J3" t="s">
        <v>108</v>
      </c>
      <c r="K3" t="s">
        <v>119</v>
      </c>
      <c r="L3" t="s">
        <v>128</v>
      </c>
      <c r="N3" s="16" t="s">
        <v>140</v>
      </c>
      <c r="O3" s="18" t="s">
        <v>159</v>
      </c>
      <c r="S3" t="s">
        <v>184</v>
      </c>
    </row>
    <row r="4" spans="1:20" ht="42.5" thickBot="1" x14ac:dyDescent="0.4">
      <c r="A4" s="1" t="s">
        <v>18</v>
      </c>
      <c r="B4" s="13" t="s">
        <v>31</v>
      </c>
      <c r="D4" t="s">
        <v>50</v>
      </c>
      <c r="E4" t="s">
        <v>59</v>
      </c>
      <c r="G4" t="s">
        <v>76</v>
      </c>
      <c r="J4" t="s">
        <v>109</v>
      </c>
      <c r="K4" t="s">
        <v>120</v>
      </c>
      <c r="N4" s="16" t="s">
        <v>141</v>
      </c>
      <c r="O4" s="18"/>
    </row>
    <row r="5" spans="1:20" ht="70.5" thickBot="1" x14ac:dyDescent="0.4">
      <c r="A5" s="1" t="s">
        <v>19</v>
      </c>
      <c r="B5" t="s">
        <v>27</v>
      </c>
      <c r="G5" t="s">
        <v>77</v>
      </c>
      <c r="J5" t="s">
        <v>110</v>
      </c>
      <c r="N5" s="15" t="s">
        <v>142</v>
      </c>
      <c r="O5" s="19"/>
    </row>
    <row r="6" spans="1:20" ht="15" thickBot="1" x14ac:dyDescent="0.4">
      <c r="A6" s="1" t="s">
        <v>20</v>
      </c>
      <c r="B6" t="s">
        <v>28</v>
      </c>
      <c r="G6" t="s">
        <v>78</v>
      </c>
      <c r="N6" s="16" t="s">
        <v>143</v>
      </c>
      <c r="O6" s="18"/>
    </row>
    <row r="7" spans="1:20" ht="42.5" thickBot="1" x14ac:dyDescent="0.4">
      <c r="A7" s="1" t="s">
        <v>21</v>
      </c>
      <c r="B7" t="s">
        <v>29</v>
      </c>
      <c r="G7" t="s">
        <v>79</v>
      </c>
      <c r="N7" s="16" t="s">
        <v>144</v>
      </c>
      <c r="O7" s="18"/>
    </row>
    <row r="8" spans="1:20" x14ac:dyDescent="0.35">
      <c r="A8" s="1" t="s">
        <v>22</v>
      </c>
      <c r="B8" t="s">
        <v>38</v>
      </c>
      <c r="N8" s="17" t="s">
        <v>146</v>
      </c>
      <c r="O8" s="18"/>
    </row>
    <row r="9" spans="1:20" x14ac:dyDescent="0.35">
      <c r="A9" s="1" t="s">
        <v>23</v>
      </c>
      <c r="N9" s="17" t="s">
        <v>145</v>
      </c>
      <c r="O9" s="18"/>
    </row>
    <row r="10" spans="1:20" ht="15" thickBot="1" x14ac:dyDescent="0.4">
      <c r="N10" s="16" t="s">
        <v>150</v>
      </c>
      <c r="O10" s="20"/>
    </row>
    <row r="11" spans="1:20" ht="15" thickBot="1" x14ac:dyDescent="0.4">
      <c r="N11" s="16" t="s">
        <v>147</v>
      </c>
      <c r="O11" s="18"/>
    </row>
    <row r="12" spans="1:20" ht="15" thickBot="1" x14ac:dyDescent="0.4">
      <c r="N12" s="16" t="s">
        <v>148</v>
      </c>
      <c r="O12" s="18"/>
    </row>
    <row r="13" spans="1:20" ht="28.5" thickBot="1" x14ac:dyDescent="0.4">
      <c r="N13" s="16" t="s">
        <v>149</v>
      </c>
      <c r="O13" s="20"/>
    </row>
    <row r="14" spans="1:20" ht="15" thickBot="1" x14ac:dyDescent="0.4">
      <c r="A14" t="s">
        <v>66</v>
      </c>
      <c r="B14" t="s">
        <v>80</v>
      </c>
      <c r="C14" t="s">
        <v>86</v>
      </c>
      <c r="N14" s="16" t="s">
        <v>151</v>
      </c>
      <c r="O14" s="18"/>
    </row>
    <row r="15" spans="1:20" ht="15" thickBot="1" x14ac:dyDescent="0.4">
      <c r="A15" t="s">
        <v>67</v>
      </c>
      <c r="B15" t="s">
        <v>81</v>
      </c>
      <c r="C15" t="s">
        <v>87</v>
      </c>
      <c r="N15" s="16" t="s">
        <v>152</v>
      </c>
      <c r="O15" s="18"/>
    </row>
    <row r="16" spans="1:20" ht="42" x14ac:dyDescent="0.35">
      <c r="B16" t="s">
        <v>82</v>
      </c>
      <c r="N16" s="17" t="s">
        <v>153</v>
      </c>
      <c r="O16" s="18"/>
    </row>
    <row r="17" spans="2:15" x14ac:dyDescent="0.35">
      <c r="B17" t="s">
        <v>83</v>
      </c>
      <c r="O17" s="18"/>
    </row>
    <row r="18" spans="2:15" x14ac:dyDescent="0.35">
      <c r="O18" s="18"/>
    </row>
    <row r="19" spans="2:15" x14ac:dyDescent="0.35">
      <c r="O19" s="18"/>
    </row>
    <row r="20" spans="2:15" x14ac:dyDescent="0.35">
      <c r="O20" s="18"/>
    </row>
    <row r="21" spans="2:15" x14ac:dyDescent="0.35">
      <c r="O21" s="20"/>
    </row>
  </sheetData>
  <sortState ref="A3:A51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D28B-1F3B-4A2B-B97E-3DA665348D08}">
  <sheetPr codeName="Sayfa2"/>
  <dimension ref="A1:B10"/>
  <sheetViews>
    <sheetView zoomScale="48" workbookViewId="0"/>
  </sheetViews>
  <sheetFormatPr defaultRowHeight="14.5" x14ac:dyDescent="0.35"/>
  <cols>
    <col min="1" max="1" width="219.26953125" customWidth="1"/>
    <col min="2" max="2" width="15.7265625" customWidth="1"/>
  </cols>
  <sheetData>
    <row r="1" spans="1:2" ht="145" x14ac:dyDescent="0.35">
      <c r="A1" s="2" t="s">
        <v>33</v>
      </c>
      <c r="B1" t="s">
        <v>34</v>
      </c>
    </row>
    <row r="2" spans="1:2" ht="145" x14ac:dyDescent="0.35">
      <c r="A2" s="2" t="s">
        <v>33</v>
      </c>
    </row>
    <row r="3" spans="1:2" ht="145" x14ac:dyDescent="0.35">
      <c r="A3" s="2" t="s">
        <v>33</v>
      </c>
    </row>
    <row r="4" spans="1:2" ht="145" x14ac:dyDescent="0.35">
      <c r="A4" s="2" t="s">
        <v>33</v>
      </c>
    </row>
    <row r="5" spans="1:2" ht="145" x14ac:dyDescent="0.35">
      <c r="A5" s="2" t="s">
        <v>33</v>
      </c>
    </row>
    <row r="6" spans="1:2" ht="145" x14ac:dyDescent="0.35">
      <c r="A6" s="2" t="s">
        <v>33</v>
      </c>
    </row>
    <row r="7" spans="1:2" ht="145" x14ac:dyDescent="0.35">
      <c r="A7" s="2" t="s">
        <v>33</v>
      </c>
    </row>
    <row r="8" spans="1:2" ht="145" x14ac:dyDescent="0.35">
      <c r="A8" s="2" t="s">
        <v>33</v>
      </c>
    </row>
    <row r="9" spans="1:2" ht="145" x14ac:dyDescent="0.35">
      <c r="A9" s="2" t="s">
        <v>33</v>
      </c>
    </row>
    <row r="10" spans="1:2" ht="145" x14ac:dyDescent="0.35">
      <c r="A10" s="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E877-8DED-4461-BEDF-6432DCA5AFBE}">
  <sheetPr codeName="Sayfa3">
    <pageSetUpPr fitToPage="1"/>
  </sheetPr>
  <dimension ref="A1:I252"/>
  <sheetViews>
    <sheetView zoomScale="70" zoomScaleNormal="70" workbookViewId="0">
      <selection activeCell="I3" sqref="I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39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0</v>
      </c>
      <c r="C2" s="5" t="s">
        <v>1</v>
      </c>
      <c r="D2" s="5" t="s">
        <v>35</v>
      </c>
      <c r="E2" s="5" t="s">
        <v>36</v>
      </c>
      <c r="F2" s="5" t="s">
        <v>15</v>
      </c>
      <c r="G2" s="5" t="s">
        <v>4</v>
      </c>
      <c r="H2" s="26" t="s">
        <v>3</v>
      </c>
      <c r="I2" s="26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27">
        <f>_xlfn.IFS(A3= "EĞİTİM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
A3= "FEN BİLİMLERİ VE MATEMATİK TEMEL ALANI", _xlfn.IFS(
B3="TR Dizin kapsamındaki dergide yayımlanmış makale", 10,
B3="Diğer hakemli dergide yayımlanmış makale", 4,
B3="TR Dizin/Diğer hakemli dergide yayımlanmış editöre mektup, araştırma notu, özet veya kitap kritiği", 2, TRUE, 0),
A3= "GÜZEL SANATLAR TEMEL ALANI", _xlfn.IFS(
B3="TR Dizin kapsamındaki dergide yayımlanmış makale", 10,
B3="Diğer hakemli dergide yayımlanmış makale", 4,
B3="TR Dizin/Diğer hakemli dergide yayımlanmış editöre mektup, araştırma notu, özet veya kitap kritiği", 2, TRUE, 0),
A3= "HUKUK TEMEL ALANI", _xlfn.IFS(
B3="TR Dizin kapsamındaki dergide yayımlanmış makale", 10,
B3="Diğer hakemli dergide yayımlanmış makale", 4,
B3="TR Dizin/Diğer hakemli dergide yayımlanmış editöre mektup, araştırma notu, özet veya kitap kritiği", 2, TRUE, 0),
A3= "MİMARLIK, PLANLAMA VE TASARIM TEMEL ALANI", _xlfn.IFS(
B3="TR Dizin kapsamındaki dergide yayımlanmış makale", 10,
B3="Diğer hakemli dergide yayımlanmış makale", 4,
B3="TR Dizin/Diğer hakemli dergide yayımlanmış editöre mektup, araştırma notu, özet veya kitap kritiği", 2, TRUE, 0),
A3= "MÜHENDİSLİK TEMEL ALANI", _xlfn.IFS(
B3="TR Dizin kapsamındaki dergide yayımlanmış makale", 10,
B3="Diğer hakemli dergide yayımlanmış makale", 4,
B3="TR Dizin/Diğer hakemli dergide yayımlanmış editöre mektup, araştırma notu, özet veya kitap kritiği", 2, TRUE, 0),
A3= "SAĞLIK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
A3= "SOSYAL, BEŞERİ VE İDARİ BİLİMLER TEMEL ALANI", _xlfn.IFS(
B3="TR Dizin kapsamındaki dergide yayımlanmış makale", 10,
B3="Diğer hakemli dergide yayımlanmış makale", 4,
B3="TR Dizin/Diğer hakemli dergide yayımlanmış editöre mektup, araştırma notu, özet veya kitap kritiği", 2, TRUE, 0),
A3= "DİL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 TRUE, 0)</f>
        <v>0</v>
      </c>
      <c r="I3" s="28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_xlfn.IFS(A4= "EĞİTİM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
A4= "FEN BİLİMLERİ VE MATEMATİK TEMEL ALANI", _xlfn.IFS(
B4="TR Dizin kapsamındaki dergide yayımlanmış makale", 10,
B4="Diğer hakemli dergide yayımlanmış makale", 4,
B4="TR Dizin/Diğer hakemli dergide yayımlanmış editöre mektup, araştırma notu, özet veya kitap kritiği", 2, TRUE, 0),
A4= "GÜZEL SANATLAR TEMEL ALANI", _xlfn.IFS(
B4="TR Dizin kapsamındaki dergide yayımlanmış makale", 10,
B4="Diğer hakemli dergide yayımlanmış makale", 4,
B4="TR Dizin/Diğer hakemli dergide yayımlanmış editöre mektup, araştırma notu, özet veya kitap kritiği", 2, TRUE, 0),
A4= "HUKUK TEMEL ALANI", _xlfn.IFS(
B4="TR Dizin kapsamındaki dergide yayımlanmış makale", 10,
B4="Diğer hakemli dergide yayımlanmış makale", 4,
B4="TR Dizin/Diğer hakemli dergide yayımlanmış editöre mektup, araştırma notu, özet veya kitap kritiği", 2, TRUE, 0),
A4= "MİMARLIK, PLANLAMA VE TASARIM TEMEL ALANI", _xlfn.IFS(
B4="TR Dizin kapsamındaki dergide yayımlanmış makale", 10,
B4="Diğer hakemli dergide yayımlanmış makale", 4,
B4="TR Dizin/Diğer hakemli dergide yayımlanmış editöre mektup, araştırma notu, özet veya kitap kritiği", 2, TRUE, 0),
A4= "MÜHENDİSLİK TEMEL ALANI", _xlfn.IFS(
B4="TR Dizin kapsamındaki dergide yayımlanmış makale", 10,
B4="Diğer hakemli dergide yayımlanmış makale", 4,
B4="TR Dizin/Diğer hakemli dergide yayımlanmış editöre mektup, araştırma notu, özet veya kitap kritiği", 2, TRUE, 0),
A4= "SAĞLIK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
A4= "SOSYAL, BEŞERİ VE İDARİ BİLİMLER TEMEL ALANI", _xlfn.IFS(
B4="TR Dizin kapsamındaki dergide yayımlanmış makale", 10,
B4="Diğer hakemli dergide yayımlanmış makale", 4,
B4="TR Dizin/Diğer hakemli dergide yayımlanmış editöre mektup, araştırma notu, özet veya kitap kritiği", 2, TRUE, 0),
A4= "DİL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 TRUE, 0)</f>
        <v>0</v>
      </c>
      <c r="I4" s="28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_xlfn.IFS(A68= "EĞİTİM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
A68= "FEN BİLİMLERİ VE MATEMATİK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"GÜZEL SANATLAR TEMEL ALANI", _xlfn.IFS(
B68="TR Dizin kapsamındaki dergide yayımlanmış makale", 10,
B68="Diğer hakemli dergide yayımlanmış makale", 4,
B68="TR Dizin/Diğer hakemli dergide yayımlanmış editöre mektup, araştırma notu, özet veya kitap kritiği", 2, TRUE, 0),
A68= "HUKUK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"MİMARLIK, PLANLAMA VE TASARIM TEMEL ALANI", _xlfn.IFS(
B68="TR Dizin kapsamındaki dergide yayımlanmış makale", 10,
B68="Diğer hakemli dergide yayımlanmış makale", 4,
B68="TR Dizin/Diğer hakemli dergide yayımlanmış editöre mektup, araştırma notu, özet veya kitap kritiği", 2, TRUE, 0),
A68= "MÜHENDİSLİK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"SAĞLIK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
A68= "SOSYAL, BEŞERİ VE İDARİ BİLİMLER TEMEL ALANI", _xlfn.IFS(
B68="TR Dizin kapsamındaki dergide yayımlanmış makale", 10,
B68="Diğer hakemli dergide yayımlanmış makale", 4,
B68="TR Dizin/Diğer hakemli dergide yayımlanmış editöre mektup, araştırma notu, özet veya kitap kritiği", 2, TRUE, 0),
A68= "DİL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 TRUE, 0)</f>
        <v>0</v>
      </c>
      <c r="I68" s="28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_xlfn.IFS(A132= "EĞİTİM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"FEN BİLİMLERİ VE MATEMATİK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"GÜZEL SANATLAR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"HUKUK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"MİMARLIK, PLANLAMA VE TASARIM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"MÜHENDİSLİK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"SAĞLIK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"SOSYAL, BEŞERİ VE İDARİ BİLİMLER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"DİL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 TRUE, 0)</f>
        <v>0</v>
      </c>
      <c r="I132" s="28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_xlfn.IFS(A196= "EĞİTİM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"FEN BİLİMLERİ VE MATEMATİK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"GÜZEL SANATLAR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"HUKUK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"MİMARLIK, PLANLAMA VE TASARIM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"MÜHENDİSLİK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"SAĞLIK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"SOSYAL, BEŞERİ VE İDARİ BİLİMLER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"DİL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 TRUE, 0)</f>
        <v>0</v>
      </c>
      <c r="I196" s="28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L3q3/5B3eQMj5lnyWEZOaVMgYcJyGjvZaEnceOUHjLuc2bCrGfD/cfG/0a5rUkiT6uy/pq4EAc00gsWhXRA5Xg==" saltValue="bZ9P16h7x3dZyei77HZLZw==" spinCount="100000" sheet="1" objects="1" scenarios="1"/>
  <mergeCells count="1">
    <mergeCell ref="A1:I1"/>
  </mergeCells>
  <dataValidations count="2">
    <dataValidation type="custom" allowBlank="1" showInputMessage="1" showErrorMessage="1" error="BU HÜCRE BOŞ BIRAKILAMAZ" sqref="E3:E250" xr:uid="{C3702F08-0392-4DD9-BC90-3DF06CBEE102}">
      <formula1>AND(IF(A1&lt;&gt;"",IF(B1&lt;&gt;"",IF(C1&lt;&gt;"",IF(D1&lt;&gt;"",E1&lt;&gt;"",TRUE),TRUE),TRUE),TRUE))</formula1>
    </dataValidation>
    <dataValidation type="whole" errorStyle="warning" allowBlank="1" showInputMessage="1" showErrorMessage="1" errorTitle="HATALI GİRİŞ" error="YALNIZCA TAM SAYI YAZILMASI GEREKMEKTEDİR. " sqref="D3:D250" xr:uid="{505D176E-A0C1-468E-B9C4-50D04D4EF7BD}">
      <formula1>0</formula1>
      <formula2>1E+32</formula2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76579E9-95A2-43AB-901C-FCEF78CD961F}">
          <x14:formula1>
            <xm:f>LİSTELER!$Q$1:$Q$2</xm:f>
          </x14:formula1>
          <xm:sqref>G3:G250</xm:sqref>
        </x14:dataValidation>
        <x14:dataValidation type="list" allowBlank="1" showInputMessage="1" showErrorMessage="1" xr:uid="{760F8797-D2A7-4977-B739-074326BE877D}">
          <x14:formula1>
            <xm:f>LİSTELER!$P$1:$P$2</xm:f>
          </x14:formula1>
          <xm:sqref>F3:F250</xm:sqref>
        </x14:dataValidation>
        <x14:dataValidation type="list" allowBlank="1" showInputMessage="1" showErrorMessage="1" xr:uid="{0EBD7858-5F74-4636-B5F8-EC2E07A436ED}">
          <x14:formula1>
            <xm:f>LİSTELER!$C$1:$C$3</xm:f>
          </x14:formula1>
          <xm:sqref>B3:B250</xm:sqref>
        </x14:dataValidation>
        <x14:dataValidation type="list" allowBlank="1" showInputMessage="1" showErrorMessage="1" xr:uid="{12DB8D47-BD6C-4FA0-B556-749E784529DB}">
          <x14:formula1>
            <xm:f>LİSTELER!$B$1:$B$7</xm:f>
          </x14:formula1>
          <xm:sqref>B251:B252</xm:sqref>
        </x14:dataValidation>
        <x14:dataValidation type="list" allowBlank="1" showInputMessage="1" showErrorMessage="1" xr:uid="{D37A9E69-7763-4FB3-8454-6A074FD28632}">
          <x14:formula1>
            <xm:f>LİSTELER!$A$1:$A$9</xm:f>
          </x14:formula1>
          <xm:sqref>A3:A250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9E6A-01F2-414F-9FC8-3F58B255AD56}">
  <sheetPr codeName="Sayfa4">
    <pageSetUpPr fitToPage="1"/>
  </sheetPr>
  <dimension ref="A1:I252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43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44</v>
      </c>
      <c r="C2" s="5" t="s">
        <v>45</v>
      </c>
      <c r="D2" s="5" t="s">
        <v>35</v>
      </c>
      <c r="E2" s="5" t="s">
        <v>46</v>
      </c>
      <c r="F2" s="5" t="s">
        <v>15</v>
      </c>
      <c r="G2" s="5" t="s">
        <v>4</v>
      </c>
      <c r="H2" s="26" t="s">
        <v>3</v>
      </c>
      <c r="I2" s="26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27">
        <f>_xlfn.IFS(A3= "EĞİTİM BİLİMLERİ TEMEL ALANI", _xlfn.IFS(
B3="BKCI kapsamındaki kitap", 20,
B3="BKCI kapsamındaki kitapta bölüm", 10,
B3="Diğer uluslararası/ulusal kitap", 5,
B3="Diğer uluslararası/ulusal kitapta bölüm", 3, TRUE, 0),
A3= "FEN BİLİMLERİ VE MATEMATİK TEMEL ALANI", _xlfn.IFS(
B3="BKCI kapsamındaki kitap", 20,
B3="BKCI kapsamındaki kitapta bölüm", 10,
B3="Diğer uluslararası/ulusal kitap", 5,
B3="Diğer uluslararası/ulusal kitapta bölüm", 3, TRUE, 0),
A3= "GÜZEL SANATLAR TEMEL ALANI", _xlfn.IFS(
B3="BKCI kapsamındaki kitap", 20,
B3="BKCI kapsamındaki kitapta bölüm", 10,
B3="Diğer uluslararası/ulusal kitap", 5,
B3="Diğer uluslararası/ulusal kitapta bölüm", 3, TRUE, 0),
A3= "HUKUK TEMEL ALANI", _xlfn.IFS(
B3="BKCI kapsamındaki kitap", 20,
B3="BKCI kapsamındaki kitapta bölüm", 10,
B3="Diğer uluslararası/ulusal kitap", 20,
B3="Diğer uluslararası/ulusal kitapta bölüm", 10, TRUE, 0),
A3= "MİMARLIK, PLANLAMA VE TASARIM TEMEL ALANI", _xlfn.IFS(
B3="BKCI kapsamındaki kitap", 20,
B3="BKCI kapsamındaki kitapta bölüm", 10,
B3="Diğer uluslararası/ulusal kitap", 5,
B3="Diğer uluslararası/ulusal kitapta bölüm", 3, TRUE, 0),
A3= "MÜHENDİSLİK TEMEL ALANI", _xlfn.IFS(
B3="BKCI kapsamındaki kitap", 20,
B3="BKCI kapsamındaki kitapta bölüm", 10,
B3="Diğer uluslararası/ulusal kitap", 5,
B3="Diğer uluslararası/ulusal kitapta bölüm", 3, TRUE, 0),
A3= "SAĞLIK BİLİMLERİ TEMEL ALANI", _xlfn.IFS(
B3="BKCI kapsamındaki kitap", 20,
B3="BKCI kapsamındaki kitapta bölüm", 10,
B3="Diğer uluslararası/ulusal kitap", 5,
B3="Diğer uluslararası/ulusal kitapta bölüm", 3, TRUE, 0),
A3= "SOSYAL, BEŞERİ VE İDARİ BİLİMLER TEMEL ALANI", _xlfn.IFS(
B3="BKCI kapsamındaki kitap", 20,
B3="BKCI kapsamındaki kitapta bölüm", 10,
B3="Diğer uluslararası/ulusal kitap", 5,
B3="Diğer uluslararası/ulusal kitapta bölüm", 3, TRUE, 0),
A3= "DİL BİLİMLERİ TEMEL ALANI", _xlfn.IFS(
B3="BKCI kapsamındaki kitap", 20,
B3="BKCI kapsamındaki kitapta bölüm", 10,
B3="Diğer uluslararası/ulusal kitap", 20,
B3="Diğer uluslararası/ulusal kitapta bölüm", 5, TRUE, 0), TRUE, 0)</f>
        <v>0</v>
      </c>
      <c r="I3" s="28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_xlfn.IFS(A4= "EĞİTİM BİLİMLERİ TEMEL ALANI", _xlfn.IFS(
B4="BKCI kapsamındaki kitap", 20,
B4="BKCI kapsamındaki kitapta bölüm", 10,
B4="Diğer uluslararası/ulusal kitap", 5,
B4="Diğer uluslararası/ulusal kitapta bölüm", 3, TRUE, 0),
A4= "FEN BİLİMLERİ VE MATEMATİK TEMEL ALANI", _xlfn.IFS(
B4="BKCI kapsamındaki kitap", 20,
B4="BKCI kapsamındaki kitapta bölüm", 10,
B4="Diğer uluslararası/ulusal kitap", 5,
B4="Diğer uluslararası/ulusal kitapta bölüm", 3, TRUE, 0),
A4= "GÜZEL SANATLAR TEMEL ALANI", _xlfn.IFS(
B4="BKCI kapsamındaki kitap", 20,
B4="BKCI kapsamındaki kitapta bölüm", 10,
B4="Diğer uluslararası/ulusal kitap", 5,
B4="Diğer uluslararası/ulusal kitapta bölüm", 3, TRUE, 0),
A4= "HUKUK TEMEL ALANI", _xlfn.IFS(
B4="BKCI kapsamındaki kitap", 20,
B4="BKCI kapsamındaki kitapta bölüm", 10,
B4="Diğer uluslararası/ulusal kitap", 20,
B4="Diğer uluslararası/ulusal kitapta bölüm", 10, TRUE, 0),
A4= "MİMARLIK, PLANLAMA VE TASARIM TEMEL ALANI", _xlfn.IFS(
B4="BKCI kapsamındaki kitap", 20,
B4="BKCI kapsamındaki kitapta bölüm", 10,
B4="Diğer uluslararası/ulusal kitap", 5,
B4="Diğer uluslararası/ulusal kitapta bölüm", 3, TRUE, 0),
A4= "MÜHENDİSLİK TEMEL ALANI", _xlfn.IFS(
B4="BKCI kapsamındaki kitap", 20,
B4="BKCI kapsamındaki kitapta bölüm", 10,
B4="Diğer uluslararası/ulusal kitap", 5,
B4="Diğer uluslararası/ulusal kitapta bölüm", 3, TRUE, 0),
A4= "SAĞLIK BİLİMLERİ TEMEL ALANI", _xlfn.IFS(
B4="BKCI kapsamındaki kitap", 20,
B4="BKCI kapsamındaki kitapta bölüm", 10,
B4="Diğer uluslararası/ulusal kitap", 5,
B4="Diğer uluslararası/ulusal kitapta bölüm", 3, TRUE, 0),
A4= "SOSYAL, BEŞERİ VE İDARİ BİLİMLER TEMEL ALANI", _xlfn.IFS(
B4="BKCI kapsamındaki kitap", 20,
B4="BKCI kapsamındaki kitapta bölüm", 10,
B4="Diğer uluslararası/ulusal kitap", 5,
B4="Diğer uluslararası/ulusal kitapta bölüm", 3, TRUE, 0),
A4= "DİL BİLİMLERİ TEMEL ALANI", _xlfn.IFS(
B4="BKCI kapsamındaki kitap", 20,
B4="BKCI kapsamındaki kitapta bölüm", 10,
B4="Diğer uluslararası/ulusal kitap", 20,
B4="Diğer uluslararası/ulusal kitapta bölüm", 5, TRUE, 0), TRUE, 0)</f>
        <v>0</v>
      </c>
      <c r="I4" s="28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_xlfn.IFS(A68= "EĞİTİM BİLİMLERİ TEMEL ALANI", _xlfn.IFS(
B68="BKCI kapsamındaki kitap", 20,
B68="BKCI kapsamındaki kitapta bölüm", 10,
B68="Diğer uluslararası/ulusal kitap", 5,
B68="Diğer uluslararası/ulusal kitapta bölüm", 3, TRUE, 0),
A68= "FEN BİLİMLERİ VE MATEMATİK TEMEL ALANI", _xlfn.IFS(
B68="BKCI kapsamındaki kitap", 20,
B68="BKCI kapsamındaki kitapta bölüm", 10,
B68="Diğer uluslararası/ulusal kitap", 5,
B68="Diğer uluslararası/ulusal kitapta bölüm", 3, TRUE, 0),
A68= "GÜZEL SANATLAR TEMEL ALANI", _xlfn.IFS(
B68="BKCI kapsamındaki kitap", 20,
B68="BKCI kapsamındaki kitapta bölüm", 10,
B68="Diğer uluslararası/ulusal kitap", 5,
B68="Diğer uluslararası/ulusal kitapta bölüm", 3, TRUE, 0),
A68= "HUKUK TEMEL ALANI", _xlfn.IFS(
B68="BKCI kapsamındaki kitap", 20,
B68="BKCI kapsamındaki kitapta bölüm", 10,
B68="Diğer uluslararası/ulusal kitap", 20,
B68="Diğer uluslararası/ulusal kitapta bölüm", 10, TRUE, 0),
A68= "MİMARLIK, PLANLAMA VE TASARIM TEMEL ALANI", _xlfn.IFS(
B68="BKCI kapsamındaki kitap", 20,
B68="BKCI kapsamındaki kitapta bölüm", 10,
B68="Diğer uluslararası/ulusal kitap", 5,
B68="Diğer uluslararası/ulusal kitapta bölüm", 3, TRUE, 0),
A68= "MÜHENDİSLİK TEMEL ALANI", _xlfn.IFS(
B68="BKCI kapsamındaki kitap", 20,
B68="BKCI kapsamındaki kitapta bölüm", 10,
B68="Diğer uluslararası/ulusal kitap", 5,
B68="Diğer uluslararası/ulusal kitapta bölüm", 3, TRUE, 0),
A68= "SAĞLIK BİLİMLERİ TEMEL ALANI", _xlfn.IFS(
B68="BKCI kapsamındaki kitap", 20,
B68="BKCI kapsamındaki kitapta bölüm", 10,
B68="Diğer uluslararası/ulusal kitap", 5,
B68="Diğer uluslararası/ulusal kitapta bölüm", 3, TRUE, 0),
A68= "SOSYAL, BEŞERİ VE İDARİ BİLİMLER TEMEL ALANI", _xlfn.IFS(
B68="BKCI kapsamındaki kitap", 20,
B68="BKCI kapsamındaki kitapta bölüm", 10,
B68="Diğer uluslararası/ulusal kitap", 5,
B68="Diğer uluslararası/ulusal kitapta bölüm", 3, TRUE, 0),
A68= "DİL BİLİMLERİ TEMEL ALANI", _xlfn.IFS(
B68="BKCI kapsamındaki kitap", 20,
B68="BKCI kapsamındaki kitapta bölüm", 10,
B68="Diğer uluslararası/ulusal kitap", 20,
B68="Diğer uluslararası/ulusal kitapta bölüm", 5, TRUE, 0), TRUE, 0)</f>
        <v>0</v>
      </c>
      <c r="I68" s="28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_xlfn.IFS(A132= "EĞİTİM BİLİMLERİ TEMEL ALANI", _xlfn.IFS(
B132="BKCI kapsamındaki kitap", 20,
B132="BKCI kapsamındaki kitapta bölüm", 10,
B132="Diğer uluslararası/ulusal kitap", 5,
B132="Diğer uluslararası/ulusal kitapta bölüm", 3, TRUE, 0),
A132= "FEN BİLİMLERİ VE MATEMATİK TEMEL ALANI", _xlfn.IFS(
B132="BKCI kapsamındaki kitap", 20,
B132="BKCI kapsamındaki kitapta bölüm", 10,
B132="Diğer uluslararası/ulusal kitap", 5,
B132="Diğer uluslararası/ulusal kitapta bölüm", 3, TRUE, 0),
A132= "GÜZEL SANATLAR TEMEL ALANI", _xlfn.IFS(
B132="BKCI kapsamındaki kitap", 20,
B132="BKCI kapsamındaki kitapta bölüm", 10,
B132="Diğer uluslararası/ulusal kitap", 5,
B132="Diğer uluslararası/ulusal kitapta bölüm", 3, TRUE, 0),
A132= "HUKUK TEMEL ALANI", _xlfn.IFS(
B132="BKCI kapsamındaki kitap", 20,
B132="BKCI kapsamındaki kitapta bölüm", 10,
B132="Diğer uluslararası/ulusal kitap", 20,
B132="Diğer uluslararası/ulusal kitapta bölüm", 10, TRUE, 0),
A132= "MİMARLIK, PLANLAMA VE TASARIM TEMEL ALANI", _xlfn.IFS(
B132="BKCI kapsamındaki kitap", 20,
B132="BKCI kapsamındaki kitapta bölüm", 10,
B132="Diğer uluslararası/ulusal kitap", 5,
B132="Diğer uluslararası/ulusal kitapta bölüm", 3, TRUE, 0),
A132= "MÜHENDİSLİK TEMEL ALANI", _xlfn.IFS(
B132="BKCI kapsamındaki kitap", 20,
B132="BKCI kapsamındaki kitapta bölüm", 10,
B132="Diğer uluslararası/ulusal kitap", 5,
B132="Diğer uluslararası/ulusal kitapta bölüm", 3, TRUE, 0),
A132= "SAĞLIK BİLİMLERİ TEMEL ALANI", _xlfn.IFS(
B132="BKCI kapsamındaki kitap", 20,
B132="BKCI kapsamındaki kitapta bölüm", 10,
B132="Diğer uluslararası/ulusal kitap", 5,
B132="Diğer uluslararası/ulusal kitapta bölüm", 3, TRUE, 0),
A132= "SOSYAL, BEŞERİ VE İDARİ BİLİMLER TEMEL ALANI", _xlfn.IFS(
B132="BKCI kapsamındaki kitap", 20,
B132="BKCI kapsamındaki kitapta bölüm", 10,
B132="Diğer uluslararası/ulusal kitap", 5,
B132="Diğer uluslararası/ulusal kitapta bölüm", 3, TRUE, 0),
A132= "DİL BİLİMLERİ TEMEL ALANI", _xlfn.IFS(
B132="BKCI kapsamındaki kitap", 20,
B132="BKCI kapsamındaki kitapta bölüm", 10,
B132="Diğer uluslararası/ulusal kitap", 20,
B132="Diğer uluslararası/ulusal kitapta bölüm", 5, TRUE, 0), TRUE, 0)</f>
        <v>0</v>
      </c>
      <c r="I132" s="28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_xlfn.IFS(A196= "EĞİTİM BİLİMLERİ TEMEL ALANI", _xlfn.IFS(
B196="BKCI kapsamındaki kitap", 20,
B196="BKCI kapsamındaki kitapta bölüm", 10,
B196="Diğer uluslararası/ulusal kitap", 5,
B196="Diğer uluslararası/ulusal kitapta bölüm", 3, TRUE, 0),
A196= "FEN BİLİMLERİ VE MATEMATİK TEMEL ALANI", _xlfn.IFS(
B196="BKCI kapsamındaki kitap", 20,
B196="BKCI kapsamındaki kitapta bölüm", 10,
B196="Diğer uluslararası/ulusal kitap", 5,
B196="Diğer uluslararası/ulusal kitapta bölüm", 3, TRUE, 0),
A196= "GÜZEL SANATLAR TEMEL ALANI", _xlfn.IFS(
B196="BKCI kapsamındaki kitap", 20,
B196="BKCI kapsamındaki kitapta bölüm", 10,
B196="Diğer uluslararası/ulusal kitap", 5,
B196="Diğer uluslararası/ulusal kitapta bölüm", 3, TRUE, 0),
A196= "HUKUK TEMEL ALANI", _xlfn.IFS(
B196="BKCI kapsamındaki kitap", 20,
B196="BKCI kapsamındaki kitapta bölüm", 10,
B196="Diğer uluslararası/ulusal kitap", 20,
B196="Diğer uluslararası/ulusal kitapta bölüm", 10, TRUE, 0),
A196= "MİMARLIK, PLANLAMA VE TASARIM TEMEL ALANI", _xlfn.IFS(
B196="BKCI kapsamındaki kitap", 20,
B196="BKCI kapsamındaki kitapta bölüm", 10,
B196="Diğer uluslararası/ulusal kitap", 5,
B196="Diğer uluslararası/ulusal kitapta bölüm", 3, TRUE, 0),
A196= "MÜHENDİSLİK TEMEL ALANI", _xlfn.IFS(
B196="BKCI kapsamındaki kitap", 20,
B196="BKCI kapsamındaki kitapta bölüm", 10,
B196="Diğer uluslararası/ulusal kitap", 5,
B196="Diğer uluslararası/ulusal kitapta bölüm", 3, TRUE, 0),
A196= "SAĞLIK BİLİMLERİ TEMEL ALANI", _xlfn.IFS(
B196="BKCI kapsamındaki kitap", 20,
B196="BKCI kapsamındaki kitapta bölüm", 10,
B196="Diğer uluslararası/ulusal kitap", 5,
B196="Diğer uluslararası/ulusal kitapta bölüm", 3, TRUE, 0),
A196= "SOSYAL, BEŞERİ VE İDARİ BİLİMLER TEMEL ALANI", _xlfn.IFS(
B196="BKCI kapsamındaki kitap", 20,
B196="BKCI kapsamındaki kitapta bölüm", 10,
B196="Diğer uluslararası/ulusal kitap", 5,
B196="Diğer uluslararası/ulusal kitapta bölüm", 3, TRUE, 0),
A196= "DİL BİLİMLERİ TEMEL ALANI", _xlfn.IFS(
B196="BKCI kapsamındaki kitap", 20,
B196="BKCI kapsamındaki kitapta bölüm", 10,
B196="Diğer uluslararası/ulusal kitap", 20,
B196="Diğer uluslararası/ulusal kitapta bölüm", 5, TRUE, 0), TRUE, 0)</f>
        <v>0</v>
      </c>
      <c r="I196" s="28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ZEKHrv3ZDpLs2gUJALtBPErVn1Jwog0HC6KwtHpNHJ3oCXAz+zheDiNMXSvcsW8MslBMA9OvTPRGzs4HmTL5Yw==" saltValue="m5DWjZ6G7U2uI3HUfgM4qQ==" spinCount="100000" sheet="1" objects="1" scenarios="1"/>
  <mergeCells count="1">
    <mergeCell ref="A1:I1"/>
  </mergeCells>
  <dataValidations count="2">
    <dataValidation type="whole" errorStyle="warning" allowBlank="1" showInputMessage="1" showErrorMessage="1" errorTitle="HATALI GİRİŞ" error="YALNIZCA TAM SAYI YAZILMASI GEREKMEKTEDİR. " sqref="D3:D250" xr:uid="{11579074-61A6-464E-A7B7-748666F1C493}">
      <formula1>0</formula1>
      <formula2>1E+32</formula2>
    </dataValidation>
    <dataValidation type="custom" allowBlank="1" showInputMessage="1" showErrorMessage="1" error="BU HÜCRE BOŞ BIRAKILAMAZ" sqref="E3:E250" xr:uid="{A826A8DA-7E97-4BDD-9525-57DEC7240533}">
      <formula1>AND(IF(A1&lt;&gt;"",IF(B1&lt;&gt;"",IF(C1&lt;&gt;"",IF(D1&lt;&gt;"",E1&lt;&gt;"",TRUE),TRUE),TRUE),TRUE))</formula1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5ACF117-9CDC-4867-9D91-95B202561CE2}">
          <x14:formula1>
            <xm:f>LİSTELER!$P$1:$P$2</xm:f>
          </x14:formula1>
          <xm:sqref>F3:F250</xm:sqref>
        </x14:dataValidation>
        <x14:dataValidation type="list" allowBlank="1" showInputMessage="1" showErrorMessage="1" xr:uid="{FE1E17D5-2F1E-4E9A-9C42-2E1418FABF24}">
          <x14:formula1>
            <xm:f>LİSTELER!$Q$1:$Q$2</xm:f>
          </x14:formula1>
          <xm:sqref>G3:G250</xm:sqref>
        </x14:dataValidation>
        <x14:dataValidation type="list" allowBlank="1" showInputMessage="1" showErrorMessage="1" xr:uid="{0F7D470D-D721-4FE5-9F0B-2EB93B18EC0F}">
          <x14:formula1>
            <xm:f>LİSTELER!$A$1:$A$9</xm:f>
          </x14:formula1>
          <xm:sqref>A3:A250</xm:sqref>
        </x14:dataValidation>
        <x14:dataValidation type="list" allowBlank="1" showInputMessage="1" showErrorMessage="1" xr:uid="{91BC4A0D-2011-4597-B4AD-CC6621A0A93D}">
          <x14:formula1>
            <xm:f>LİSTELER!$B$1:$B$7</xm:f>
          </x14:formula1>
          <xm:sqref>B251:B252</xm:sqref>
        </x14:dataValidation>
        <x14:dataValidation type="list" allowBlank="1" showInputMessage="1" showErrorMessage="1" xr:uid="{45E0A1D2-E15B-470C-A01F-C295E3861A38}">
          <x14:formula1>
            <xm:f>LİSTELER!$D$1:$D$4</xm:f>
          </x14:formula1>
          <xm:sqref>B3:B250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4512-99B8-45E5-932A-2DBE2E3AD74C}">
  <sheetPr codeName="Sayfa5">
    <pageSetUpPr fitToPage="1"/>
  </sheetPr>
  <dimension ref="A1:I252"/>
  <sheetViews>
    <sheetView zoomScale="70" zoomScaleNormal="70" workbookViewId="0">
      <selection activeCell="G3" sqref="G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51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15</v>
      </c>
      <c r="G2" s="5" t="s">
        <v>4</v>
      </c>
      <c r="H2" s="26" t="s">
        <v>135</v>
      </c>
      <c r="I2" s="26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27">
        <f>_xlfn.IFS(B3="SCIE, SSCI, AHCI, ESCI veya Scopus kapsamında yapılan atıf", 3,
B3="BKCI kapsamındaki kitapta yapılan atıf", 2,
B3="TR Dizin kapsamındaki dergide yapılan atıf", 2,
B3="Diğer uluslararası/ulusal kitap veya dergide yapılan atıf", 1, TRUE, 0)</f>
        <v>0</v>
      </c>
      <c r="I3" s="28">
        <f>H3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_xlfn.IFS(B4="SCIE, SSCI, AHCI, ESCI veya Scopus kapsamında yapılan atıf", 3,
B4="BKCI kapsamındaki kitapta yapılan atıf", 2,
B4="TR Dizin kapsamındaki dergide yapılan atıf", 2,
B4="Diğer uluslararası/ulusal kitap veya dergide yapılan atıf", 1, TRUE, 0)</f>
        <v>0</v>
      </c>
      <c r="I4" s="28">
        <f t="shared" ref="I4:I67" si="1">H4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_xlfn.IFS(B68="SCIE, SSCI, AHCI, ESCI veya Scopus kapsamında yapılan atıf", 3,
B68="BKCI kapsamındaki kitapta yapılan atıf", 2,
B68="TR Dizin kapsamındaki dergide yapılan atıf", 2,
B68="Diğer uluslararası/ulusal kitap veya dergide yapılan atıf", 1, TRUE, 0)</f>
        <v>0</v>
      </c>
      <c r="I68" s="28">
        <f t="shared" ref="I68:I131" si="3">H68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_xlfn.IFS(B132="SCIE, SSCI, AHCI, ESCI veya Scopus kapsamında yapılan atıf", 3,
B132="BKCI kapsamındaki kitapta yapılan atıf", 2,
B132="TR Dizin kapsamındaki dergide yapılan atıf", 2,
B132="Diğer uluslararası/ulusal kitap veya dergide yapılan atıf", 1, TRUE, 0)</f>
        <v>0</v>
      </c>
      <c r="I132" s="28">
        <f t="shared" ref="I132:I195" si="5">H132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_xlfn.IFS(B196="SCIE, SSCI, AHCI, ESCI veya Scopus kapsamında yapılan atıf", 3,
B196="BKCI kapsamındaki kitapta yapılan atıf", 2,
B196="TR Dizin kapsamındaki dergide yapılan atıf", 2,
B196="Diğer uluslararası/ulusal kitap veya dergide yapılan atıf", 1, TRUE, 0)</f>
        <v>0</v>
      </c>
      <c r="I196" s="28">
        <f t="shared" ref="I196:I250" si="7">H196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hssW8OdaNEuFFYL466+y2EuQWtJwVsR6BVcJbqIl4JG3Bh0+nah7DY6z/djyACRsA4dGFaDaXf6v6hRhiz0VMA==" saltValue="dK6tod674cyEncdwlAqdcQ==" spinCount="100000" sheet="1" objects="1" scenarios="1"/>
  <mergeCells count="1">
    <mergeCell ref="A1:I1"/>
  </mergeCells>
  <dataValidations count="2">
    <dataValidation type="custom" allowBlank="1" showInputMessage="1" showErrorMessage="1" error="BU HÜCRE BOŞ BIRAKILAMAZ" sqref="E3:E250" xr:uid="{A1945028-CA17-4640-8D00-17FC8E2CC46E}">
      <formula1>AND(IF(A1&lt;&gt;"",IF(B1&lt;&gt;"",IF(C1&lt;&gt;"",IF(D1&lt;&gt;"",E1&lt;&gt;"",TRUE),TRUE),TRUE),TRUE))</formula1>
    </dataValidation>
    <dataValidation type="whole" errorStyle="warning" allowBlank="1" showInputMessage="1" showErrorMessage="1" errorTitle="HATALI GİRİŞ" error="YALNIZCA TAM SAYI YAZILMASI GEREKMEKTEDİR. " sqref="D3:D250" xr:uid="{5ECF7383-AA98-4D82-B436-756EA2B310D4}">
      <formula1>0</formula1>
      <formula2>1E+32</formula2>
    </dataValidation>
  </dataValidations>
  <pageMargins left="0.7" right="0.7" top="0.75" bottom="0.75" header="0.3" footer="0.3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6B67D4B-F87C-4B40-9BF7-EA65D1D37013}">
          <x14:formula1>
            <xm:f>LİSTELER!$Q$1:$Q$2</xm:f>
          </x14:formula1>
          <xm:sqref>G3:G250</xm:sqref>
        </x14:dataValidation>
        <x14:dataValidation type="list" allowBlank="1" showInputMessage="1" showErrorMessage="1" xr:uid="{8AF37A7D-C219-4D82-B5E6-F2524D96D3D2}">
          <x14:formula1>
            <xm:f>LİSTELER!$P$1:$P$2</xm:f>
          </x14:formula1>
          <xm:sqref>F3:F250</xm:sqref>
        </x14:dataValidation>
        <x14:dataValidation type="list" allowBlank="1" showInputMessage="1" showErrorMessage="1" xr:uid="{B9DFDB5C-022E-464F-B84D-123F5759C9C9}">
          <x14:formula1>
            <xm:f>LİSTELER!$E$1:$E$4</xm:f>
          </x14:formula1>
          <xm:sqref>B3:B250</xm:sqref>
        </x14:dataValidation>
        <x14:dataValidation type="list" allowBlank="1" showInputMessage="1" showErrorMessage="1" xr:uid="{332480AB-42CF-49F7-A235-3731FB320E83}">
          <x14:formula1>
            <xm:f>LİSTELER!$B$1:$B$7</xm:f>
          </x14:formula1>
          <xm:sqref>B251:B252</xm:sqref>
        </x14:dataValidation>
        <x14:dataValidation type="list" allowBlank="1" showInputMessage="1" showErrorMessage="1" xr:uid="{AB620E24-869D-41AA-8844-8F89144BCC0B}">
          <x14:formula1>
            <xm:f>LİSTELER!$A$1:$A$9</xm:f>
          </x14:formula1>
          <xm:sqref>A3:A250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60E0-01D2-47AF-85E2-91F16FFDFB67}">
  <sheetPr codeName="Sayfa6">
    <pageSetUpPr fitToPage="1"/>
  </sheetPr>
  <dimension ref="A1:H252"/>
  <sheetViews>
    <sheetView zoomScale="70" zoomScaleNormal="70" workbookViewId="0">
      <selection activeCell="F3" sqref="F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25" customWidth="1"/>
    <col min="9" max="16384" width="9.1796875" style="3"/>
  </cols>
  <sheetData>
    <row r="1" spans="1:8" ht="36" customHeight="1" x14ac:dyDescent="0.35">
      <c r="A1" s="33" t="s">
        <v>60</v>
      </c>
      <c r="B1" s="33"/>
      <c r="C1" s="33"/>
      <c r="D1" s="33"/>
      <c r="E1" s="33"/>
      <c r="F1" s="33"/>
      <c r="G1" s="33"/>
      <c r="H1" s="34"/>
    </row>
    <row r="2" spans="1:8" ht="43.5" x14ac:dyDescent="0.35">
      <c r="A2" s="24" t="s">
        <v>37</v>
      </c>
      <c r="B2" s="5" t="s">
        <v>61</v>
      </c>
      <c r="C2" s="5" t="s">
        <v>62</v>
      </c>
      <c r="D2" s="5" t="s">
        <v>63</v>
      </c>
      <c r="E2" s="5" t="s">
        <v>15</v>
      </c>
      <c r="F2" s="5" t="s">
        <v>4</v>
      </c>
      <c r="G2" s="26" t="s">
        <v>136</v>
      </c>
      <c r="H2" s="26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27">
        <f>_xlfn.IFS(B3="Doktora Tezi", 6,
B3="Yüksek Lisans Tezi", 4,
TRUE, 0)</f>
        <v>0</v>
      </c>
      <c r="H3" s="28">
        <f>IFERROR(IF(D3="Asıl Danışman",G3,G3/2),0)</f>
        <v>0</v>
      </c>
    </row>
    <row r="4" spans="1:8" x14ac:dyDescent="0.35">
      <c r="A4" s="4"/>
      <c r="B4" s="4"/>
      <c r="C4" s="4"/>
      <c r="D4" s="4"/>
      <c r="E4" s="4"/>
      <c r="F4" s="4"/>
      <c r="G4" s="27">
        <f t="shared" ref="G4:G67" si="0">_xlfn.IFS(B4="Doktora Tezi", 6,
B4="Yüksek Lisans Tezi", 4,
TRUE, 0)</f>
        <v>0</v>
      </c>
      <c r="H4" s="28">
        <f t="shared" ref="H4:H67" si="1">IFERROR(IF(D4="Asıl Danışman",G4,G4/2),0)</f>
        <v>0</v>
      </c>
    </row>
    <row r="5" spans="1:8" x14ac:dyDescent="0.35">
      <c r="A5" s="4"/>
      <c r="B5" s="4"/>
      <c r="C5" s="4"/>
      <c r="D5" s="4"/>
      <c r="E5" s="4"/>
      <c r="F5" s="4"/>
      <c r="G5" s="27">
        <f t="shared" si="0"/>
        <v>0</v>
      </c>
      <c r="H5" s="28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27">
        <f t="shared" si="0"/>
        <v>0</v>
      </c>
      <c r="H6" s="28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27">
        <f t="shared" si="0"/>
        <v>0</v>
      </c>
      <c r="H7" s="28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27">
        <f t="shared" si="0"/>
        <v>0</v>
      </c>
      <c r="H8" s="28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27">
        <f t="shared" si="0"/>
        <v>0</v>
      </c>
      <c r="H9" s="28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27">
        <f t="shared" si="0"/>
        <v>0</v>
      </c>
      <c r="H10" s="28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27">
        <f t="shared" si="0"/>
        <v>0</v>
      </c>
      <c r="H11" s="28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27">
        <f t="shared" si="0"/>
        <v>0</v>
      </c>
      <c r="H12" s="28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27">
        <f t="shared" si="0"/>
        <v>0</v>
      </c>
      <c r="H13" s="28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27">
        <f t="shared" si="0"/>
        <v>0</v>
      </c>
      <c r="H14" s="28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27">
        <f t="shared" si="0"/>
        <v>0</v>
      </c>
      <c r="H15" s="28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27">
        <f t="shared" si="0"/>
        <v>0</v>
      </c>
      <c r="H16" s="28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27">
        <f t="shared" si="0"/>
        <v>0</v>
      </c>
      <c r="H17" s="28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27">
        <f t="shared" si="0"/>
        <v>0</v>
      </c>
      <c r="H18" s="28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27">
        <f t="shared" si="0"/>
        <v>0</v>
      </c>
      <c r="H19" s="28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27">
        <f t="shared" si="0"/>
        <v>0</v>
      </c>
      <c r="H20" s="28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27">
        <f t="shared" si="0"/>
        <v>0</v>
      </c>
      <c r="H21" s="28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27">
        <f t="shared" si="0"/>
        <v>0</v>
      </c>
      <c r="H22" s="28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27">
        <f t="shared" si="0"/>
        <v>0</v>
      </c>
      <c r="H23" s="28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27">
        <f t="shared" si="0"/>
        <v>0</v>
      </c>
      <c r="H24" s="28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27">
        <f t="shared" si="0"/>
        <v>0</v>
      </c>
      <c r="H25" s="28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27">
        <f t="shared" si="0"/>
        <v>0</v>
      </c>
      <c r="H26" s="28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27">
        <f t="shared" si="0"/>
        <v>0</v>
      </c>
      <c r="H27" s="28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27">
        <f t="shared" si="0"/>
        <v>0</v>
      </c>
      <c r="H28" s="28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27">
        <f t="shared" si="0"/>
        <v>0</v>
      </c>
      <c r="H29" s="28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27">
        <f t="shared" si="0"/>
        <v>0</v>
      </c>
      <c r="H30" s="28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27">
        <f t="shared" si="0"/>
        <v>0</v>
      </c>
      <c r="H31" s="28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27">
        <f t="shared" si="0"/>
        <v>0</v>
      </c>
      <c r="H32" s="28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27">
        <f t="shared" si="0"/>
        <v>0</v>
      </c>
      <c r="H33" s="28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27">
        <f t="shared" si="0"/>
        <v>0</v>
      </c>
      <c r="H34" s="28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27">
        <f t="shared" si="0"/>
        <v>0</v>
      </c>
      <c r="H35" s="28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27">
        <f t="shared" si="0"/>
        <v>0</v>
      </c>
      <c r="H36" s="28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27">
        <f t="shared" si="0"/>
        <v>0</v>
      </c>
      <c r="H37" s="28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27">
        <f t="shared" si="0"/>
        <v>0</v>
      </c>
      <c r="H38" s="28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27">
        <f t="shared" si="0"/>
        <v>0</v>
      </c>
      <c r="H39" s="28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27">
        <f t="shared" si="0"/>
        <v>0</v>
      </c>
      <c r="H40" s="28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27">
        <f t="shared" si="0"/>
        <v>0</v>
      </c>
      <c r="H41" s="28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27">
        <f t="shared" si="0"/>
        <v>0</v>
      </c>
      <c r="H42" s="28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27">
        <f t="shared" si="0"/>
        <v>0</v>
      </c>
      <c r="H43" s="28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27">
        <f t="shared" si="0"/>
        <v>0</v>
      </c>
      <c r="H44" s="28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27">
        <f t="shared" si="0"/>
        <v>0</v>
      </c>
      <c r="H45" s="28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27">
        <f t="shared" si="0"/>
        <v>0</v>
      </c>
      <c r="H46" s="28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27">
        <f t="shared" si="0"/>
        <v>0</v>
      </c>
      <c r="H47" s="28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27">
        <f t="shared" si="0"/>
        <v>0</v>
      </c>
      <c r="H48" s="28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27">
        <f t="shared" si="0"/>
        <v>0</v>
      </c>
      <c r="H49" s="28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27">
        <f t="shared" si="0"/>
        <v>0</v>
      </c>
      <c r="H50" s="28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27">
        <f t="shared" si="0"/>
        <v>0</v>
      </c>
      <c r="H51" s="28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27">
        <f t="shared" si="0"/>
        <v>0</v>
      </c>
      <c r="H52" s="28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27">
        <f t="shared" si="0"/>
        <v>0</v>
      </c>
      <c r="H53" s="28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27">
        <f t="shared" si="0"/>
        <v>0</v>
      </c>
      <c r="H54" s="28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27">
        <f t="shared" si="0"/>
        <v>0</v>
      </c>
      <c r="H55" s="28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27">
        <f t="shared" si="0"/>
        <v>0</v>
      </c>
      <c r="H56" s="28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27">
        <f t="shared" si="0"/>
        <v>0</v>
      </c>
      <c r="H57" s="28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27">
        <f t="shared" si="0"/>
        <v>0</v>
      </c>
      <c r="H58" s="28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27">
        <f t="shared" si="0"/>
        <v>0</v>
      </c>
      <c r="H59" s="28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27">
        <f t="shared" si="0"/>
        <v>0</v>
      </c>
      <c r="H60" s="28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27">
        <f t="shared" si="0"/>
        <v>0</v>
      </c>
      <c r="H61" s="28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27">
        <f t="shared" si="0"/>
        <v>0</v>
      </c>
      <c r="H62" s="28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27">
        <f t="shared" si="0"/>
        <v>0</v>
      </c>
      <c r="H63" s="28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27">
        <f t="shared" si="0"/>
        <v>0</v>
      </c>
      <c r="H64" s="28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27">
        <f t="shared" si="0"/>
        <v>0</v>
      </c>
      <c r="H65" s="28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27">
        <f t="shared" si="0"/>
        <v>0</v>
      </c>
      <c r="H66" s="28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27">
        <f t="shared" si="0"/>
        <v>0</v>
      </c>
      <c r="H67" s="28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27">
        <f t="shared" ref="G68:G131" si="2">_xlfn.IFS(B68="Doktora Tezi", 6,
B68="Yüksek Lisans Tezi", 4,
TRUE, 0)</f>
        <v>0</v>
      </c>
      <c r="H68" s="28">
        <f t="shared" ref="H68:H131" si="3">IFERROR(IF(D68="Asıl Danışman",G68,G68/2),0)</f>
        <v>0</v>
      </c>
    </row>
    <row r="69" spans="1:8" x14ac:dyDescent="0.35">
      <c r="A69" s="4"/>
      <c r="B69" s="4"/>
      <c r="C69" s="4"/>
      <c r="D69" s="4"/>
      <c r="E69" s="4"/>
      <c r="F69" s="4"/>
      <c r="G69" s="27">
        <f t="shared" si="2"/>
        <v>0</v>
      </c>
      <c r="H69" s="28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27">
        <f t="shared" si="2"/>
        <v>0</v>
      </c>
      <c r="H70" s="28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27">
        <f t="shared" si="2"/>
        <v>0</v>
      </c>
      <c r="H71" s="28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27">
        <f t="shared" si="2"/>
        <v>0</v>
      </c>
      <c r="H72" s="28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27">
        <f t="shared" si="2"/>
        <v>0</v>
      </c>
      <c r="H73" s="28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27">
        <f t="shared" si="2"/>
        <v>0</v>
      </c>
      <c r="H74" s="28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27">
        <f t="shared" si="2"/>
        <v>0</v>
      </c>
      <c r="H75" s="28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27">
        <f t="shared" si="2"/>
        <v>0</v>
      </c>
      <c r="H76" s="28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27">
        <f t="shared" si="2"/>
        <v>0</v>
      </c>
      <c r="H77" s="28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27">
        <f t="shared" si="2"/>
        <v>0</v>
      </c>
      <c r="H78" s="28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27">
        <f t="shared" si="2"/>
        <v>0</v>
      </c>
      <c r="H79" s="28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27">
        <f t="shared" si="2"/>
        <v>0</v>
      </c>
      <c r="H80" s="28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27">
        <f t="shared" si="2"/>
        <v>0</v>
      </c>
      <c r="H81" s="28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27">
        <f t="shared" si="2"/>
        <v>0</v>
      </c>
      <c r="H82" s="28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27">
        <f t="shared" si="2"/>
        <v>0</v>
      </c>
      <c r="H83" s="28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27">
        <f t="shared" si="2"/>
        <v>0</v>
      </c>
      <c r="H84" s="28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27">
        <f t="shared" si="2"/>
        <v>0</v>
      </c>
      <c r="H85" s="28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27">
        <f t="shared" si="2"/>
        <v>0</v>
      </c>
      <c r="H86" s="28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27">
        <f t="shared" si="2"/>
        <v>0</v>
      </c>
      <c r="H87" s="28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27">
        <f t="shared" si="2"/>
        <v>0</v>
      </c>
      <c r="H88" s="28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27">
        <f t="shared" si="2"/>
        <v>0</v>
      </c>
      <c r="H89" s="28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27">
        <f t="shared" si="2"/>
        <v>0</v>
      </c>
      <c r="H90" s="28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27">
        <f t="shared" si="2"/>
        <v>0</v>
      </c>
      <c r="H91" s="28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27">
        <f t="shared" si="2"/>
        <v>0</v>
      </c>
      <c r="H92" s="28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27">
        <f t="shared" si="2"/>
        <v>0</v>
      </c>
      <c r="H93" s="28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27">
        <f t="shared" si="2"/>
        <v>0</v>
      </c>
      <c r="H94" s="28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27">
        <f t="shared" si="2"/>
        <v>0</v>
      </c>
      <c r="H95" s="28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27">
        <f t="shared" si="2"/>
        <v>0</v>
      </c>
      <c r="H96" s="28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27">
        <f t="shared" si="2"/>
        <v>0</v>
      </c>
      <c r="H97" s="28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27">
        <f t="shared" si="2"/>
        <v>0</v>
      </c>
      <c r="H98" s="28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27">
        <f t="shared" si="2"/>
        <v>0</v>
      </c>
      <c r="H99" s="28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27">
        <f t="shared" si="2"/>
        <v>0</v>
      </c>
      <c r="H100" s="28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27">
        <f t="shared" si="2"/>
        <v>0</v>
      </c>
      <c r="H101" s="28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27">
        <f t="shared" si="2"/>
        <v>0</v>
      </c>
      <c r="H102" s="28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27">
        <f t="shared" si="2"/>
        <v>0</v>
      </c>
      <c r="H103" s="28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27">
        <f t="shared" si="2"/>
        <v>0</v>
      </c>
      <c r="H104" s="28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27">
        <f t="shared" si="2"/>
        <v>0</v>
      </c>
      <c r="H105" s="28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27">
        <f t="shared" si="2"/>
        <v>0</v>
      </c>
      <c r="H106" s="28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27">
        <f t="shared" si="2"/>
        <v>0</v>
      </c>
      <c r="H107" s="28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27">
        <f t="shared" si="2"/>
        <v>0</v>
      </c>
      <c r="H108" s="28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27">
        <f t="shared" si="2"/>
        <v>0</v>
      </c>
      <c r="H109" s="28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27">
        <f t="shared" si="2"/>
        <v>0</v>
      </c>
      <c r="H110" s="28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27">
        <f t="shared" si="2"/>
        <v>0</v>
      </c>
      <c r="H111" s="28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27">
        <f t="shared" si="2"/>
        <v>0</v>
      </c>
      <c r="H112" s="28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27">
        <f t="shared" si="2"/>
        <v>0</v>
      </c>
      <c r="H113" s="28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27">
        <f t="shared" si="2"/>
        <v>0</v>
      </c>
      <c r="H114" s="28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27">
        <f t="shared" si="2"/>
        <v>0</v>
      </c>
      <c r="H115" s="28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27">
        <f t="shared" si="2"/>
        <v>0</v>
      </c>
      <c r="H116" s="28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27">
        <f t="shared" si="2"/>
        <v>0</v>
      </c>
      <c r="H117" s="28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27">
        <f t="shared" si="2"/>
        <v>0</v>
      </c>
      <c r="H118" s="28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27">
        <f t="shared" si="2"/>
        <v>0</v>
      </c>
      <c r="H119" s="28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27">
        <f t="shared" si="2"/>
        <v>0</v>
      </c>
      <c r="H120" s="28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27">
        <f t="shared" si="2"/>
        <v>0</v>
      </c>
      <c r="H121" s="28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27">
        <f t="shared" si="2"/>
        <v>0</v>
      </c>
      <c r="H122" s="28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27">
        <f t="shared" si="2"/>
        <v>0</v>
      </c>
      <c r="H123" s="28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27">
        <f t="shared" si="2"/>
        <v>0</v>
      </c>
      <c r="H124" s="28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27">
        <f t="shared" si="2"/>
        <v>0</v>
      </c>
      <c r="H125" s="28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27">
        <f t="shared" si="2"/>
        <v>0</v>
      </c>
      <c r="H126" s="28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27">
        <f t="shared" si="2"/>
        <v>0</v>
      </c>
      <c r="H127" s="28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27">
        <f t="shared" si="2"/>
        <v>0</v>
      </c>
      <c r="H128" s="28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27">
        <f t="shared" si="2"/>
        <v>0</v>
      </c>
      <c r="H129" s="28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27">
        <f t="shared" si="2"/>
        <v>0</v>
      </c>
      <c r="H130" s="28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27">
        <f t="shared" si="2"/>
        <v>0</v>
      </c>
      <c r="H131" s="28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27">
        <f t="shared" ref="G132:G195" si="4">_xlfn.IFS(B132="Doktora Tezi", 6,
B132="Yüksek Lisans Tezi", 4,
TRUE, 0)</f>
        <v>0</v>
      </c>
      <c r="H132" s="28">
        <f t="shared" ref="H132:H195" si="5">IFERROR(IF(D132="Asıl Danışman",G132,G132/2),0)</f>
        <v>0</v>
      </c>
    </row>
    <row r="133" spans="1:8" x14ac:dyDescent="0.35">
      <c r="A133" s="4"/>
      <c r="B133" s="4"/>
      <c r="C133" s="4"/>
      <c r="D133" s="4"/>
      <c r="E133" s="4"/>
      <c r="F133" s="4"/>
      <c r="G133" s="27">
        <f t="shared" si="4"/>
        <v>0</v>
      </c>
      <c r="H133" s="28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27">
        <f t="shared" si="4"/>
        <v>0</v>
      </c>
      <c r="H134" s="28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27">
        <f t="shared" si="4"/>
        <v>0</v>
      </c>
      <c r="H135" s="28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27">
        <f t="shared" si="4"/>
        <v>0</v>
      </c>
      <c r="H136" s="28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27">
        <f t="shared" si="4"/>
        <v>0</v>
      </c>
      <c r="H137" s="28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27">
        <f t="shared" si="4"/>
        <v>0</v>
      </c>
      <c r="H138" s="28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27">
        <f t="shared" si="4"/>
        <v>0</v>
      </c>
      <c r="H139" s="28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27">
        <f t="shared" si="4"/>
        <v>0</v>
      </c>
      <c r="H140" s="28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27">
        <f t="shared" si="4"/>
        <v>0</v>
      </c>
      <c r="H141" s="28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27">
        <f t="shared" si="4"/>
        <v>0</v>
      </c>
      <c r="H142" s="28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27">
        <f t="shared" si="4"/>
        <v>0</v>
      </c>
      <c r="H143" s="28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27">
        <f t="shared" si="4"/>
        <v>0</v>
      </c>
      <c r="H144" s="28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27">
        <f t="shared" si="4"/>
        <v>0</v>
      </c>
      <c r="H145" s="28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27">
        <f t="shared" si="4"/>
        <v>0</v>
      </c>
      <c r="H146" s="28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27">
        <f t="shared" si="4"/>
        <v>0</v>
      </c>
      <c r="H147" s="28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27">
        <f t="shared" si="4"/>
        <v>0</v>
      </c>
      <c r="H148" s="28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27">
        <f t="shared" si="4"/>
        <v>0</v>
      </c>
      <c r="H149" s="28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27">
        <f t="shared" si="4"/>
        <v>0</v>
      </c>
      <c r="H150" s="28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27">
        <f t="shared" si="4"/>
        <v>0</v>
      </c>
      <c r="H151" s="28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27">
        <f t="shared" si="4"/>
        <v>0</v>
      </c>
      <c r="H152" s="28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27">
        <f t="shared" si="4"/>
        <v>0</v>
      </c>
      <c r="H153" s="28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27">
        <f t="shared" si="4"/>
        <v>0</v>
      </c>
      <c r="H154" s="28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27">
        <f t="shared" si="4"/>
        <v>0</v>
      </c>
      <c r="H155" s="28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27">
        <f t="shared" si="4"/>
        <v>0</v>
      </c>
      <c r="H156" s="28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27">
        <f t="shared" si="4"/>
        <v>0</v>
      </c>
      <c r="H157" s="28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27">
        <f t="shared" si="4"/>
        <v>0</v>
      </c>
      <c r="H158" s="28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27">
        <f t="shared" si="4"/>
        <v>0</v>
      </c>
      <c r="H159" s="28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27">
        <f t="shared" si="4"/>
        <v>0</v>
      </c>
      <c r="H160" s="28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27">
        <f t="shared" si="4"/>
        <v>0</v>
      </c>
      <c r="H161" s="28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27">
        <f t="shared" si="4"/>
        <v>0</v>
      </c>
      <c r="H162" s="28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27">
        <f t="shared" si="4"/>
        <v>0</v>
      </c>
      <c r="H163" s="28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27">
        <f t="shared" si="4"/>
        <v>0</v>
      </c>
      <c r="H164" s="28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27">
        <f t="shared" si="4"/>
        <v>0</v>
      </c>
      <c r="H165" s="28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27">
        <f t="shared" si="4"/>
        <v>0</v>
      </c>
      <c r="H166" s="28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27">
        <f t="shared" si="4"/>
        <v>0</v>
      </c>
      <c r="H167" s="28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27">
        <f t="shared" si="4"/>
        <v>0</v>
      </c>
      <c r="H168" s="28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27">
        <f t="shared" si="4"/>
        <v>0</v>
      </c>
      <c r="H169" s="28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27">
        <f t="shared" si="4"/>
        <v>0</v>
      </c>
      <c r="H170" s="28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27">
        <f t="shared" si="4"/>
        <v>0</v>
      </c>
      <c r="H171" s="28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27">
        <f t="shared" si="4"/>
        <v>0</v>
      </c>
      <c r="H172" s="28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27">
        <f t="shared" si="4"/>
        <v>0</v>
      </c>
      <c r="H173" s="28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27">
        <f t="shared" si="4"/>
        <v>0</v>
      </c>
      <c r="H174" s="28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27">
        <f t="shared" si="4"/>
        <v>0</v>
      </c>
      <c r="H175" s="28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27">
        <f t="shared" si="4"/>
        <v>0</v>
      </c>
      <c r="H176" s="28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27">
        <f t="shared" si="4"/>
        <v>0</v>
      </c>
      <c r="H177" s="28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27">
        <f t="shared" si="4"/>
        <v>0</v>
      </c>
      <c r="H178" s="28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27">
        <f t="shared" si="4"/>
        <v>0</v>
      </c>
      <c r="H179" s="28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27">
        <f t="shared" si="4"/>
        <v>0</v>
      </c>
      <c r="H180" s="28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27">
        <f t="shared" si="4"/>
        <v>0</v>
      </c>
      <c r="H181" s="28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27">
        <f t="shared" si="4"/>
        <v>0</v>
      </c>
      <c r="H182" s="28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27">
        <f t="shared" si="4"/>
        <v>0</v>
      </c>
      <c r="H183" s="28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27">
        <f t="shared" si="4"/>
        <v>0</v>
      </c>
      <c r="H184" s="28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27">
        <f t="shared" si="4"/>
        <v>0</v>
      </c>
      <c r="H185" s="28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27">
        <f t="shared" si="4"/>
        <v>0</v>
      </c>
      <c r="H186" s="28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27">
        <f t="shared" si="4"/>
        <v>0</v>
      </c>
      <c r="H187" s="28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27">
        <f t="shared" si="4"/>
        <v>0</v>
      </c>
      <c r="H188" s="28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27">
        <f t="shared" si="4"/>
        <v>0</v>
      </c>
      <c r="H189" s="28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27">
        <f t="shared" si="4"/>
        <v>0</v>
      </c>
      <c r="H190" s="28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27">
        <f t="shared" si="4"/>
        <v>0</v>
      </c>
      <c r="H191" s="28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27">
        <f t="shared" si="4"/>
        <v>0</v>
      </c>
      <c r="H192" s="28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27">
        <f t="shared" si="4"/>
        <v>0</v>
      </c>
      <c r="H193" s="28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27">
        <f t="shared" si="4"/>
        <v>0</v>
      </c>
      <c r="H194" s="28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27">
        <f t="shared" si="4"/>
        <v>0</v>
      </c>
      <c r="H195" s="28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27">
        <f t="shared" ref="G196:G250" si="6">_xlfn.IFS(B196="Doktora Tezi", 6,
B196="Yüksek Lisans Tezi", 4,
TRUE, 0)</f>
        <v>0</v>
      </c>
      <c r="H196" s="28">
        <f t="shared" ref="H196:H250" si="7">IFERROR(IF(D196="Asıl Danışman",G196,G196/2),0)</f>
        <v>0</v>
      </c>
    </row>
    <row r="197" spans="1:8" x14ac:dyDescent="0.35">
      <c r="A197" s="4"/>
      <c r="B197" s="4"/>
      <c r="C197" s="4"/>
      <c r="D197" s="4"/>
      <c r="E197" s="4"/>
      <c r="F197" s="4"/>
      <c r="G197" s="27">
        <f t="shared" si="6"/>
        <v>0</v>
      </c>
      <c r="H197" s="28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27">
        <f t="shared" si="6"/>
        <v>0</v>
      </c>
      <c r="H198" s="28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27">
        <f t="shared" si="6"/>
        <v>0</v>
      </c>
      <c r="H199" s="28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27">
        <f t="shared" si="6"/>
        <v>0</v>
      </c>
      <c r="H200" s="28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27">
        <f t="shared" si="6"/>
        <v>0</v>
      </c>
      <c r="H201" s="28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27">
        <f t="shared" si="6"/>
        <v>0</v>
      </c>
      <c r="H202" s="28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27">
        <f t="shared" si="6"/>
        <v>0</v>
      </c>
      <c r="H203" s="28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27">
        <f t="shared" si="6"/>
        <v>0</v>
      </c>
      <c r="H204" s="28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27">
        <f t="shared" si="6"/>
        <v>0</v>
      </c>
      <c r="H205" s="28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27">
        <f t="shared" si="6"/>
        <v>0</v>
      </c>
      <c r="H206" s="28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27">
        <f t="shared" si="6"/>
        <v>0</v>
      </c>
      <c r="H207" s="28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27">
        <f t="shared" si="6"/>
        <v>0</v>
      </c>
      <c r="H208" s="28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27">
        <f t="shared" si="6"/>
        <v>0</v>
      </c>
      <c r="H209" s="28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27">
        <f t="shared" si="6"/>
        <v>0</v>
      </c>
      <c r="H210" s="28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27">
        <f t="shared" si="6"/>
        <v>0</v>
      </c>
      <c r="H211" s="28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27">
        <f t="shared" si="6"/>
        <v>0</v>
      </c>
      <c r="H212" s="28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27">
        <f t="shared" si="6"/>
        <v>0</v>
      </c>
      <c r="H213" s="28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27">
        <f t="shared" si="6"/>
        <v>0</v>
      </c>
      <c r="H214" s="28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27">
        <f t="shared" si="6"/>
        <v>0</v>
      </c>
      <c r="H215" s="28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27">
        <f t="shared" si="6"/>
        <v>0</v>
      </c>
      <c r="H216" s="28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27">
        <f t="shared" si="6"/>
        <v>0</v>
      </c>
      <c r="H217" s="28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27">
        <f t="shared" si="6"/>
        <v>0</v>
      </c>
      <c r="H218" s="28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27">
        <f t="shared" si="6"/>
        <v>0</v>
      </c>
      <c r="H219" s="28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27">
        <f t="shared" si="6"/>
        <v>0</v>
      </c>
      <c r="H220" s="28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27">
        <f t="shared" si="6"/>
        <v>0</v>
      </c>
      <c r="H221" s="28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27">
        <f t="shared" si="6"/>
        <v>0</v>
      </c>
      <c r="H222" s="28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27">
        <f t="shared" si="6"/>
        <v>0</v>
      </c>
      <c r="H223" s="28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27">
        <f t="shared" si="6"/>
        <v>0</v>
      </c>
      <c r="H224" s="28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27">
        <f t="shared" si="6"/>
        <v>0</v>
      </c>
      <c r="H225" s="28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27">
        <f t="shared" si="6"/>
        <v>0</v>
      </c>
      <c r="H226" s="28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27">
        <f t="shared" si="6"/>
        <v>0</v>
      </c>
      <c r="H227" s="28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27">
        <f t="shared" si="6"/>
        <v>0</v>
      </c>
      <c r="H228" s="28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27">
        <f t="shared" si="6"/>
        <v>0</v>
      </c>
      <c r="H229" s="28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27">
        <f t="shared" si="6"/>
        <v>0</v>
      </c>
      <c r="H230" s="28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27">
        <f t="shared" si="6"/>
        <v>0</v>
      </c>
      <c r="H231" s="28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27">
        <f t="shared" si="6"/>
        <v>0</v>
      </c>
      <c r="H232" s="28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27">
        <f t="shared" si="6"/>
        <v>0</v>
      </c>
      <c r="H233" s="28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27">
        <f t="shared" si="6"/>
        <v>0</v>
      </c>
      <c r="H234" s="28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27">
        <f t="shared" si="6"/>
        <v>0</v>
      </c>
      <c r="H235" s="28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27">
        <f t="shared" si="6"/>
        <v>0</v>
      </c>
      <c r="H236" s="28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27">
        <f t="shared" si="6"/>
        <v>0</v>
      </c>
      <c r="H237" s="28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27">
        <f t="shared" si="6"/>
        <v>0</v>
      </c>
      <c r="H238" s="28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27">
        <f t="shared" si="6"/>
        <v>0</v>
      </c>
      <c r="H239" s="28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27">
        <f t="shared" si="6"/>
        <v>0</v>
      </c>
      <c r="H240" s="28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27">
        <f t="shared" si="6"/>
        <v>0</v>
      </c>
      <c r="H241" s="28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27">
        <f t="shared" si="6"/>
        <v>0</v>
      </c>
      <c r="H242" s="28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27">
        <f t="shared" si="6"/>
        <v>0</v>
      </c>
      <c r="H243" s="28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27">
        <f t="shared" si="6"/>
        <v>0</v>
      </c>
      <c r="H244" s="28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27">
        <f t="shared" si="6"/>
        <v>0</v>
      </c>
      <c r="H245" s="28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27">
        <f t="shared" si="6"/>
        <v>0</v>
      </c>
      <c r="H246" s="28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27">
        <f t="shared" si="6"/>
        <v>0</v>
      </c>
      <c r="H247" s="28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27">
        <f t="shared" si="6"/>
        <v>0</v>
      </c>
      <c r="H248" s="28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27">
        <f t="shared" si="6"/>
        <v>0</v>
      </c>
      <c r="H249" s="28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27">
        <f t="shared" si="6"/>
        <v>0</v>
      </c>
      <c r="H250" s="28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JJ4B2lkWEdynMypN6jURD28uuhHRKA63MyItQd9pEPaI6V4b63+Xaeb+aT813xmHu1hzU9emUWSj5e9Oy+kWWQ==" saltValue="C1ZSYMIXUhHgdDzfoLqdcQ==" spinCount="100000" sheet="1" objects="1" scenarios="1"/>
  <mergeCells count="1">
    <mergeCell ref="A1:H1"/>
  </mergeCell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C17BBD2-ECA1-4044-85EE-F63298205000}">
          <x14:formula1>
            <xm:f>LİSTELER!$Q$1:$Q$2</xm:f>
          </x14:formula1>
          <xm:sqref>F3:F250</xm:sqref>
        </x14:dataValidation>
        <x14:dataValidation type="list" allowBlank="1" showInputMessage="1" showErrorMessage="1" xr:uid="{FB6C8656-71B1-443D-91A7-4A634B355FE8}">
          <x14:formula1>
            <xm:f>LİSTELER!$P$1:$P$2</xm:f>
          </x14:formula1>
          <xm:sqref>E3:E250</xm:sqref>
        </x14:dataValidation>
        <x14:dataValidation type="list" allowBlank="1" showInputMessage="1" showErrorMessage="1" xr:uid="{CADA7688-3302-490E-AB42-EE7DB0749FC6}">
          <x14:formula1>
            <xm:f>LİSTELER!$F$1:$F$2</xm:f>
          </x14:formula1>
          <xm:sqref>B3:B250</xm:sqref>
        </x14:dataValidation>
        <x14:dataValidation type="list" allowBlank="1" showInputMessage="1" showErrorMessage="1" xr:uid="{D032C262-56AD-4F9F-9A35-DA55965DF17C}">
          <x14:formula1>
            <xm:f>LİSTELER!$B$1:$B$7</xm:f>
          </x14:formula1>
          <xm:sqref>B251:B252</xm:sqref>
        </x14:dataValidation>
        <x14:dataValidation type="list" allowBlank="1" showInputMessage="1" showErrorMessage="1" xr:uid="{2903BDDB-0ADE-4F30-867A-8A73F1E79A42}">
          <x14:formula1>
            <xm:f>LİSTELER!$A$1:$A$9</xm:f>
          </x14:formula1>
          <xm:sqref>A3:A250</xm:sqref>
        </x14:dataValidation>
        <x14:dataValidation type="list" errorStyle="warning" allowBlank="1" showInputMessage="1" showErrorMessage="1" errorTitle="HATALI GİRİŞ" error="YALNIZCA TAM SAYI YAZILMASI GEREKMEKTEDİR. " xr:uid="{2B918E2E-8833-48B7-8993-8238F9810774}">
          <x14:formula1>
            <xm:f>LİSTELER!$A$14:$A$15</xm:f>
          </x14:formula1>
          <xm:sqref>D3:D250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898D-F0E5-4B6E-8E87-59AB829430D7}">
  <dimension ref="A1:H252"/>
  <sheetViews>
    <sheetView zoomScale="70" zoomScaleNormal="70" workbookViewId="0">
      <selection activeCell="F3" sqref="F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25" customWidth="1"/>
    <col min="9" max="16384" width="9.1796875" style="3"/>
  </cols>
  <sheetData>
    <row r="1" spans="1:8" ht="36" customHeight="1" x14ac:dyDescent="0.35">
      <c r="A1" s="33" t="s">
        <v>68</v>
      </c>
      <c r="B1" s="33"/>
      <c r="C1" s="33"/>
      <c r="D1" s="33"/>
      <c r="E1" s="33"/>
      <c r="F1" s="33"/>
      <c r="G1" s="33"/>
      <c r="H1" s="34"/>
    </row>
    <row r="2" spans="1:8" ht="43.5" x14ac:dyDescent="0.35">
      <c r="A2" s="24" t="s">
        <v>37</v>
      </c>
      <c r="B2" s="5" t="s">
        <v>69</v>
      </c>
      <c r="C2" s="5" t="s">
        <v>70</v>
      </c>
      <c r="D2" s="5" t="s">
        <v>71</v>
      </c>
      <c r="E2" s="5" t="s">
        <v>15</v>
      </c>
      <c r="F2" s="5" t="s">
        <v>4</v>
      </c>
      <c r="G2" s="26" t="s">
        <v>72</v>
      </c>
      <c r="H2" s="26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27">
        <f>_xlfn.IFS(B3="AB Çerçeve Programı bilimsel araştırma projesi", 30,
B3="TÜBİTAK (öğrenci projesi hariç) / Bakanlık projesi", 15,
B3="Diğer uluslararası destekli bilimsel araştırma projesi (derleme ve rapor hazırlama çalışmaları hariç)", 15,
B3="Diğer ulusal destekli (BAP Hariç) Ar-Ge/Ür-Ge'ye dayalı bilimsel araştırma projesi", 15,
B3="Kamu veya özel sektöre bağlı kurum veya kuruluşlarda yazılım/donanım/süreç ile ilgili araştırma/geliştirme/üretim projesi", 5,
B3="Üniversite BAP Projesi (tez ve uzmanlık projeleri hariç)", 3,
B3="Öğrenci proje ve yarışmaları", 2, TRUE, 0)</f>
        <v>0</v>
      </c>
      <c r="H3" s="28">
        <f>_xlfn.IFS(C3="Koordinatör/yürütücü",G3, C3="Araştırmacı",G3/1.5, C3="Bursiyer",G3/3, C3="Danışman",G3/3,TRUE,0)</f>
        <v>0</v>
      </c>
    </row>
    <row r="4" spans="1:8" x14ac:dyDescent="0.35">
      <c r="A4" s="4"/>
      <c r="B4" s="4"/>
      <c r="C4" s="4"/>
      <c r="D4" s="4"/>
      <c r="E4" s="4"/>
      <c r="F4" s="4"/>
      <c r="G4" s="27">
        <f t="shared" ref="G4:G67" si="0">_xlfn.IFS(B4="AB Çerçeve Programı bilimsel araştırma projesi", 30,
B4="TÜBİTAK (öğrenci projesi hariç) / Bakanlık projesi", 15,
B4="Diğer uluslararası destekli bilimsel araştırma projesi (derleme ve rapor hazırlama çalışmaları hariç)", 15,
B4="Diğer ulusal destekli (BAP Hariç) Ar-Ge/Ür-Ge'ye dayalı bilimsel araştırma projesi", 15,
B4="Kamu veya özel sektöre bağlı kurum veya kuruluşlarda yazılım/donanım/süreç ile ilgili araştırma/geliştirme/üretim projesi", 5,
B4="Üniversite BAP Projesi (tez ve uzmanlık projeleri hariç)", 3,
B4="Öğrenci proje ve yarışmaları", 2, TRUE, 0)</f>
        <v>0</v>
      </c>
      <c r="H4" s="28">
        <f t="shared" ref="H4:H67" si="1">_xlfn.IFS(C4="Koordinatör/yürütücü",G4, C4="Araştırmacı",G4/1.5, C4="Bursiyer",G4/3, C4="Danışman",G4/3,TRUE,0)</f>
        <v>0</v>
      </c>
    </row>
    <row r="5" spans="1:8" x14ac:dyDescent="0.35">
      <c r="A5" s="4"/>
      <c r="B5" s="4"/>
      <c r="C5" s="4"/>
      <c r="D5" s="4"/>
      <c r="E5" s="4"/>
      <c r="F5" s="4"/>
      <c r="G5" s="27">
        <f t="shared" si="0"/>
        <v>0</v>
      </c>
      <c r="H5" s="28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27">
        <f t="shared" si="0"/>
        <v>0</v>
      </c>
      <c r="H6" s="28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27">
        <f t="shared" si="0"/>
        <v>0</v>
      </c>
      <c r="H7" s="28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27">
        <f t="shared" si="0"/>
        <v>0</v>
      </c>
      <c r="H8" s="28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27">
        <f t="shared" si="0"/>
        <v>0</v>
      </c>
      <c r="H9" s="28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27">
        <f t="shared" si="0"/>
        <v>0</v>
      </c>
      <c r="H10" s="28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27">
        <f t="shared" si="0"/>
        <v>0</v>
      </c>
      <c r="H11" s="28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27">
        <f t="shared" si="0"/>
        <v>0</v>
      </c>
      <c r="H12" s="28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27">
        <f t="shared" si="0"/>
        <v>0</v>
      </c>
      <c r="H13" s="28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27">
        <f t="shared" si="0"/>
        <v>0</v>
      </c>
      <c r="H14" s="28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27">
        <f t="shared" si="0"/>
        <v>0</v>
      </c>
      <c r="H15" s="28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27">
        <f t="shared" si="0"/>
        <v>0</v>
      </c>
      <c r="H16" s="28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27">
        <f t="shared" si="0"/>
        <v>0</v>
      </c>
      <c r="H17" s="28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27">
        <f t="shared" si="0"/>
        <v>0</v>
      </c>
      <c r="H18" s="28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27">
        <f t="shared" si="0"/>
        <v>0</v>
      </c>
      <c r="H19" s="28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27">
        <f t="shared" si="0"/>
        <v>0</v>
      </c>
      <c r="H20" s="28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27">
        <f t="shared" si="0"/>
        <v>0</v>
      </c>
      <c r="H21" s="28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27">
        <f t="shared" si="0"/>
        <v>0</v>
      </c>
      <c r="H22" s="28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27">
        <f t="shared" si="0"/>
        <v>0</v>
      </c>
      <c r="H23" s="28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27">
        <f t="shared" si="0"/>
        <v>0</v>
      </c>
      <c r="H24" s="28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27">
        <f t="shared" si="0"/>
        <v>0</v>
      </c>
      <c r="H25" s="28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27">
        <f t="shared" si="0"/>
        <v>0</v>
      </c>
      <c r="H26" s="28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27">
        <f t="shared" si="0"/>
        <v>0</v>
      </c>
      <c r="H27" s="28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27">
        <f t="shared" si="0"/>
        <v>0</v>
      </c>
      <c r="H28" s="28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27">
        <f t="shared" si="0"/>
        <v>0</v>
      </c>
      <c r="H29" s="28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27">
        <f t="shared" si="0"/>
        <v>0</v>
      </c>
      <c r="H30" s="28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27">
        <f t="shared" si="0"/>
        <v>0</v>
      </c>
      <c r="H31" s="28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27">
        <f t="shared" si="0"/>
        <v>0</v>
      </c>
      <c r="H32" s="28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27">
        <f t="shared" si="0"/>
        <v>0</v>
      </c>
      <c r="H33" s="28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27">
        <f t="shared" si="0"/>
        <v>0</v>
      </c>
      <c r="H34" s="28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27">
        <f t="shared" si="0"/>
        <v>0</v>
      </c>
      <c r="H35" s="28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27">
        <f t="shared" si="0"/>
        <v>0</v>
      </c>
      <c r="H36" s="28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27">
        <f t="shared" si="0"/>
        <v>0</v>
      </c>
      <c r="H37" s="28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27">
        <f t="shared" si="0"/>
        <v>0</v>
      </c>
      <c r="H38" s="28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27">
        <f t="shared" si="0"/>
        <v>0</v>
      </c>
      <c r="H39" s="28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27">
        <f t="shared" si="0"/>
        <v>0</v>
      </c>
      <c r="H40" s="28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27">
        <f t="shared" si="0"/>
        <v>0</v>
      </c>
      <c r="H41" s="28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27">
        <f t="shared" si="0"/>
        <v>0</v>
      </c>
      <c r="H42" s="28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27">
        <f t="shared" si="0"/>
        <v>0</v>
      </c>
      <c r="H43" s="28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27">
        <f t="shared" si="0"/>
        <v>0</v>
      </c>
      <c r="H44" s="28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27">
        <f t="shared" si="0"/>
        <v>0</v>
      </c>
      <c r="H45" s="28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27">
        <f t="shared" si="0"/>
        <v>0</v>
      </c>
      <c r="H46" s="28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27">
        <f t="shared" si="0"/>
        <v>0</v>
      </c>
      <c r="H47" s="28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27">
        <f t="shared" si="0"/>
        <v>0</v>
      </c>
      <c r="H48" s="28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27">
        <f t="shared" si="0"/>
        <v>0</v>
      </c>
      <c r="H49" s="28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27">
        <f t="shared" si="0"/>
        <v>0</v>
      </c>
      <c r="H50" s="28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27">
        <f t="shared" si="0"/>
        <v>0</v>
      </c>
      <c r="H51" s="28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27">
        <f t="shared" si="0"/>
        <v>0</v>
      </c>
      <c r="H52" s="28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27">
        <f t="shared" si="0"/>
        <v>0</v>
      </c>
      <c r="H53" s="28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27">
        <f t="shared" si="0"/>
        <v>0</v>
      </c>
      <c r="H54" s="28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27">
        <f t="shared" si="0"/>
        <v>0</v>
      </c>
      <c r="H55" s="28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27">
        <f t="shared" si="0"/>
        <v>0</v>
      </c>
      <c r="H56" s="28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27">
        <f t="shared" si="0"/>
        <v>0</v>
      </c>
      <c r="H57" s="28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27">
        <f t="shared" si="0"/>
        <v>0</v>
      </c>
      <c r="H58" s="28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27">
        <f t="shared" si="0"/>
        <v>0</v>
      </c>
      <c r="H59" s="28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27">
        <f t="shared" si="0"/>
        <v>0</v>
      </c>
      <c r="H60" s="28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27">
        <f t="shared" si="0"/>
        <v>0</v>
      </c>
      <c r="H61" s="28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27">
        <f t="shared" si="0"/>
        <v>0</v>
      </c>
      <c r="H62" s="28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27">
        <f t="shared" si="0"/>
        <v>0</v>
      </c>
      <c r="H63" s="28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27">
        <f t="shared" si="0"/>
        <v>0</v>
      </c>
      <c r="H64" s="28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27">
        <f t="shared" si="0"/>
        <v>0</v>
      </c>
      <c r="H65" s="28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27">
        <f t="shared" si="0"/>
        <v>0</v>
      </c>
      <c r="H66" s="28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27">
        <f t="shared" si="0"/>
        <v>0</v>
      </c>
      <c r="H67" s="28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27">
        <f t="shared" ref="G68:G131" si="2">_xlfn.IFS(B68="AB Çerçeve Programı bilimsel araştırma projesi", 30,
B68="TÜBİTAK (öğrenci projesi hariç) / Bakanlık projesi", 15,
B68="Diğer uluslararası destekli bilimsel araştırma projesi (derleme ve rapor hazırlama çalışmaları hariç)", 15,
B68="Diğer ulusal destekli (BAP Hariç) Ar-Ge/Ür-Ge'ye dayalı bilimsel araştırma projesi", 15,
B68="Kamu veya özel sektöre bağlı kurum veya kuruluşlarda yazılım/donanım/süreç ile ilgili araştırma/geliştirme/üretim projesi", 5,
B68="Üniversite BAP Projesi (tez ve uzmanlık projeleri hariç)", 3,
B68="Öğrenci proje ve yarışmaları", 2, TRUE, 0)</f>
        <v>0</v>
      </c>
      <c r="H68" s="28">
        <f t="shared" ref="H68:H131" si="3">_xlfn.IFS(C68="Koordinatör/yürütücü",G68, C68="Araştırmacı",G68/1.5, C68="Bursiyer",G68/3, C68="Danışman",G68/3,TRUE,0)</f>
        <v>0</v>
      </c>
    </row>
    <row r="69" spans="1:8" x14ac:dyDescent="0.35">
      <c r="A69" s="4"/>
      <c r="B69" s="4"/>
      <c r="C69" s="4"/>
      <c r="D69" s="4"/>
      <c r="E69" s="4"/>
      <c r="F69" s="4"/>
      <c r="G69" s="27">
        <f t="shared" si="2"/>
        <v>0</v>
      </c>
      <c r="H69" s="28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27">
        <f t="shared" si="2"/>
        <v>0</v>
      </c>
      <c r="H70" s="28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27">
        <f t="shared" si="2"/>
        <v>0</v>
      </c>
      <c r="H71" s="28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27">
        <f t="shared" si="2"/>
        <v>0</v>
      </c>
      <c r="H72" s="28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27">
        <f t="shared" si="2"/>
        <v>0</v>
      </c>
      <c r="H73" s="28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27">
        <f t="shared" si="2"/>
        <v>0</v>
      </c>
      <c r="H74" s="28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27">
        <f t="shared" si="2"/>
        <v>0</v>
      </c>
      <c r="H75" s="28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27">
        <f t="shared" si="2"/>
        <v>0</v>
      </c>
      <c r="H76" s="28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27">
        <f t="shared" si="2"/>
        <v>0</v>
      </c>
      <c r="H77" s="28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27">
        <f t="shared" si="2"/>
        <v>0</v>
      </c>
      <c r="H78" s="28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27">
        <f t="shared" si="2"/>
        <v>0</v>
      </c>
      <c r="H79" s="28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27">
        <f t="shared" si="2"/>
        <v>0</v>
      </c>
      <c r="H80" s="28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27">
        <f t="shared" si="2"/>
        <v>0</v>
      </c>
      <c r="H81" s="28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27">
        <f t="shared" si="2"/>
        <v>0</v>
      </c>
      <c r="H82" s="28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27">
        <f t="shared" si="2"/>
        <v>0</v>
      </c>
      <c r="H83" s="28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27">
        <f t="shared" si="2"/>
        <v>0</v>
      </c>
      <c r="H84" s="28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27">
        <f t="shared" si="2"/>
        <v>0</v>
      </c>
      <c r="H85" s="28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27">
        <f t="shared" si="2"/>
        <v>0</v>
      </c>
      <c r="H86" s="28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27">
        <f t="shared" si="2"/>
        <v>0</v>
      </c>
      <c r="H87" s="28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27">
        <f t="shared" si="2"/>
        <v>0</v>
      </c>
      <c r="H88" s="28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27">
        <f t="shared" si="2"/>
        <v>0</v>
      </c>
      <c r="H89" s="28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27">
        <f t="shared" si="2"/>
        <v>0</v>
      </c>
      <c r="H90" s="28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27">
        <f t="shared" si="2"/>
        <v>0</v>
      </c>
      <c r="H91" s="28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27">
        <f t="shared" si="2"/>
        <v>0</v>
      </c>
      <c r="H92" s="28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27">
        <f t="shared" si="2"/>
        <v>0</v>
      </c>
      <c r="H93" s="28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27">
        <f t="shared" si="2"/>
        <v>0</v>
      </c>
      <c r="H94" s="28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27">
        <f t="shared" si="2"/>
        <v>0</v>
      </c>
      <c r="H95" s="28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27">
        <f t="shared" si="2"/>
        <v>0</v>
      </c>
      <c r="H96" s="28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27">
        <f t="shared" si="2"/>
        <v>0</v>
      </c>
      <c r="H97" s="28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27">
        <f t="shared" si="2"/>
        <v>0</v>
      </c>
      <c r="H98" s="28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27">
        <f t="shared" si="2"/>
        <v>0</v>
      </c>
      <c r="H99" s="28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27">
        <f t="shared" si="2"/>
        <v>0</v>
      </c>
      <c r="H100" s="28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27">
        <f t="shared" si="2"/>
        <v>0</v>
      </c>
      <c r="H101" s="28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27">
        <f t="shared" si="2"/>
        <v>0</v>
      </c>
      <c r="H102" s="28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27">
        <f t="shared" si="2"/>
        <v>0</v>
      </c>
      <c r="H103" s="28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27">
        <f t="shared" si="2"/>
        <v>0</v>
      </c>
      <c r="H104" s="28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27">
        <f t="shared" si="2"/>
        <v>0</v>
      </c>
      <c r="H105" s="28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27">
        <f t="shared" si="2"/>
        <v>0</v>
      </c>
      <c r="H106" s="28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27">
        <f t="shared" si="2"/>
        <v>0</v>
      </c>
      <c r="H107" s="28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27">
        <f t="shared" si="2"/>
        <v>0</v>
      </c>
      <c r="H108" s="28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27">
        <f t="shared" si="2"/>
        <v>0</v>
      </c>
      <c r="H109" s="28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27">
        <f t="shared" si="2"/>
        <v>0</v>
      </c>
      <c r="H110" s="28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27">
        <f t="shared" si="2"/>
        <v>0</v>
      </c>
      <c r="H111" s="28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27">
        <f t="shared" si="2"/>
        <v>0</v>
      </c>
      <c r="H112" s="28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27">
        <f t="shared" si="2"/>
        <v>0</v>
      </c>
      <c r="H113" s="28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27">
        <f t="shared" si="2"/>
        <v>0</v>
      </c>
      <c r="H114" s="28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27">
        <f t="shared" si="2"/>
        <v>0</v>
      </c>
      <c r="H115" s="28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27">
        <f t="shared" si="2"/>
        <v>0</v>
      </c>
      <c r="H116" s="28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27">
        <f t="shared" si="2"/>
        <v>0</v>
      </c>
      <c r="H117" s="28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27">
        <f t="shared" si="2"/>
        <v>0</v>
      </c>
      <c r="H118" s="28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27">
        <f t="shared" si="2"/>
        <v>0</v>
      </c>
      <c r="H119" s="28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27">
        <f t="shared" si="2"/>
        <v>0</v>
      </c>
      <c r="H120" s="28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27">
        <f t="shared" si="2"/>
        <v>0</v>
      </c>
      <c r="H121" s="28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27">
        <f t="shared" si="2"/>
        <v>0</v>
      </c>
      <c r="H122" s="28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27">
        <f t="shared" si="2"/>
        <v>0</v>
      </c>
      <c r="H123" s="28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27">
        <f t="shared" si="2"/>
        <v>0</v>
      </c>
      <c r="H124" s="28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27">
        <f t="shared" si="2"/>
        <v>0</v>
      </c>
      <c r="H125" s="28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27">
        <f t="shared" si="2"/>
        <v>0</v>
      </c>
      <c r="H126" s="28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27">
        <f t="shared" si="2"/>
        <v>0</v>
      </c>
      <c r="H127" s="28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27">
        <f t="shared" si="2"/>
        <v>0</v>
      </c>
      <c r="H128" s="28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27">
        <f t="shared" si="2"/>
        <v>0</v>
      </c>
      <c r="H129" s="28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27">
        <f t="shared" si="2"/>
        <v>0</v>
      </c>
      <c r="H130" s="28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27">
        <f t="shared" si="2"/>
        <v>0</v>
      </c>
      <c r="H131" s="28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27">
        <f t="shared" ref="G132:G195" si="4">_xlfn.IFS(B132="AB Çerçeve Programı bilimsel araştırma projesi", 30,
B132="TÜBİTAK (öğrenci projesi hariç) / Bakanlık projesi", 15,
B132="Diğer uluslararası destekli bilimsel araştırma projesi (derleme ve rapor hazırlama çalışmaları hariç)", 15,
B132="Diğer ulusal destekli (BAP Hariç) Ar-Ge/Ür-Ge'ye dayalı bilimsel araştırma projesi", 15,
B132="Kamu veya özel sektöre bağlı kurum veya kuruluşlarda yazılım/donanım/süreç ile ilgili araştırma/geliştirme/üretim projesi", 5,
B132="Üniversite BAP Projesi (tez ve uzmanlık projeleri hariç)", 3,
B132="Öğrenci proje ve yarışmaları", 2, TRUE, 0)</f>
        <v>0</v>
      </c>
      <c r="H132" s="28">
        <f t="shared" ref="H132:H195" si="5">_xlfn.IFS(C132="Koordinatör/yürütücü",G132, C132="Araştırmacı",G132/1.5, C132="Bursiyer",G132/3, C132="Danışman",G132/3,TRUE,0)</f>
        <v>0</v>
      </c>
    </row>
    <row r="133" spans="1:8" x14ac:dyDescent="0.35">
      <c r="A133" s="4"/>
      <c r="B133" s="4"/>
      <c r="C133" s="4"/>
      <c r="D133" s="4"/>
      <c r="E133" s="4"/>
      <c r="F133" s="4"/>
      <c r="G133" s="27">
        <f t="shared" si="4"/>
        <v>0</v>
      </c>
      <c r="H133" s="28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27">
        <f t="shared" si="4"/>
        <v>0</v>
      </c>
      <c r="H134" s="28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27">
        <f t="shared" si="4"/>
        <v>0</v>
      </c>
      <c r="H135" s="28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27">
        <f t="shared" si="4"/>
        <v>0</v>
      </c>
      <c r="H136" s="28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27">
        <f t="shared" si="4"/>
        <v>0</v>
      </c>
      <c r="H137" s="28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27">
        <f t="shared" si="4"/>
        <v>0</v>
      </c>
      <c r="H138" s="28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27">
        <f t="shared" si="4"/>
        <v>0</v>
      </c>
      <c r="H139" s="28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27">
        <f t="shared" si="4"/>
        <v>0</v>
      </c>
      <c r="H140" s="28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27">
        <f t="shared" si="4"/>
        <v>0</v>
      </c>
      <c r="H141" s="28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27">
        <f t="shared" si="4"/>
        <v>0</v>
      </c>
      <c r="H142" s="28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27">
        <f t="shared" si="4"/>
        <v>0</v>
      </c>
      <c r="H143" s="28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27">
        <f t="shared" si="4"/>
        <v>0</v>
      </c>
      <c r="H144" s="28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27">
        <f t="shared" si="4"/>
        <v>0</v>
      </c>
      <c r="H145" s="28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27">
        <f t="shared" si="4"/>
        <v>0</v>
      </c>
      <c r="H146" s="28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27">
        <f t="shared" si="4"/>
        <v>0</v>
      </c>
      <c r="H147" s="28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27">
        <f t="shared" si="4"/>
        <v>0</v>
      </c>
      <c r="H148" s="28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27">
        <f t="shared" si="4"/>
        <v>0</v>
      </c>
      <c r="H149" s="28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27">
        <f t="shared" si="4"/>
        <v>0</v>
      </c>
      <c r="H150" s="28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27">
        <f t="shared" si="4"/>
        <v>0</v>
      </c>
      <c r="H151" s="28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27">
        <f t="shared" si="4"/>
        <v>0</v>
      </c>
      <c r="H152" s="28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27">
        <f t="shared" si="4"/>
        <v>0</v>
      </c>
      <c r="H153" s="28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27">
        <f t="shared" si="4"/>
        <v>0</v>
      </c>
      <c r="H154" s="28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27">
        <f t="shared" si="4"/>
        <v>0</v>
      </c>
      <c r="H155" s="28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27">
        <f t="shared" si="4"/>
        <v>0</v>
      </c>
      <c r="H156" s="28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27">
        <f t="shared" si="4"/>
        <v>0</v>
      </c>
      <c r="H157" s="28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27">
        <f t="shared" si="4"/>
        <v>0</v>
      </c>
      <c r="H158" s="28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27">
        <f t="shared" si="4"/>
        <v>0</v>
      </c>
      <c r="H159" s="28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27">
        <f t="shared" si="4"/>
        <v>0</v>
      </c>
      <c r="H160" s="28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27">
        <f t="shared" si="4"/>
        <v>0</v>
      </c>
      <c r="H161" s="28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27">
        <f t="shared" si="4"/>
        <v>0</v>
      </c>
      <c r="H162" s="28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27">
        <f t="shared" si="4"/>
        <v>0</v>
      </c>
      <c r="H163" s="28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27">
        <f t="shared" si="4"/>
        <v>0</v>
      </c>
      <c r="H164" s="28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27">
        <f t="shared" si="4"/>
        <v>0</v>
      </c>
      <c r="H165" s="28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27">
        <f t="shared" si="4"/>
        <v>0</v>
      </c>
      <c r="H166" s="28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27">
        <f t="shared" si="4"/>
        <v>0</v>
      </c>
      <c r="H167" s="28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27">
        <f t="shared" si="4"/>
        <v>0</v>
      </c>
      <c r="H168" s="28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27">
        <f t="shared" si="4"/>
        <v>0</v>
      </c>
      <c r="H169" s="28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27">
        <f t="shared" si="4"/>
        <v>0</v>
      </c>
      <c r="H170" s="28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27">
        <f t="shared" si="4"/>
        <v>0</v>
      </c>
      <c r="H171" s="28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27">
        <f t="shared" si="4"/>
        <v>0</v>
      </c>
      <c r="H172" s="28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27">
        <f t="shared" si="4"/>
        <v>0</v>
      </c>
      <c r="H173" s="28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27">
        <f t="shared" si="4"/>
        <v>0</v>
      </c>
      <c r="H174" s="28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27">
        <f t="shared" si="4"/>
        <v>0</v>
      </c>
      <c r="H175" s="28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27">
        <f t="shared" si="4"/>
        <v>0</v>
      </c>
      <c r="H176" s="28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27">
        <f t="shared" si="4"/>
        <v>0</v>
      </c>
      <c r="H177" s="28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27">
        <f t="shared" si="4"/>
        <v>0</v>
      </c>
      <c r="H178" s="28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27">
        <f t="shared" si="4"/>
        <v>0</v>
      </c>
      <c r="H179" s="28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27">
        <f t="shared" si="4"/>
        <v>0</v>
      </c>
      <c r="H180" s="28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27">
        <f t="shared" si="4"/>
        <v>0</v>
      </c>
      <c r="H181" s="28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27">
        <f t="shared" si="4"/>
        <v>0</v>
      </c>
      <c r="H182" s="28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27">
        <f t="shared" si="4"/>
        <v>0</v>
      </c>
      <c r="H183" s="28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27">
        <f t="shared" si="4"/>
        <v>0</v>
      </c>
      <c r="H184" s="28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27">
        <f t="shared" si="4"/>
        <v>0</v>
      </c>
      <c r="H185" s="28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27">
        <f t="shared" si="4"/>
        <v>0</v>
      </c>
      <c r="H186" s="28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27">
        <f t="shared" si="4"/>
        <v>0</v>
      </c>
      <c r="H187" s="28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27">
        <f t="shared" si="4"/>
        <v>0</v>
      </c>
      <c r="H188" s="28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27">
        <f t="shared" si="4"/>
        <v>0</v>
      </c>
      <c r="H189" s="28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27">
        <f t="shared" si="4"/>
        <v>0</v>
      </c>
      <c r="H190" s="28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27">
        <f t="shared" si="4"/>
        <v>0</v>
      </c>
      <c r="H191" s="28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27">
        <f t="shared" si="4"/>
        <v>0</v>
      </c>
      <c r="H192" s="28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27">
        <f t="shared" si="4"/>
        <v>0</v>
      </c>
      <c r="H193" s="28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27">
        <f t="shared" si="4"/>
        <v>0</v>
      </c>
      <c r="H194" s="28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27">
        <f t="shared" si="4"/>
        <v>0</v>
      </c>
      <c r="H195" s="28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27">
        <f t="shared" ref="G196:G250" si="6">_xlfn.IFS(B196="AB Çerçeve Programı bilimsel araştırma projesi", 30,
B196="TÜBİTAK (öğrenci projesi hariç) / Bakanlık projesi", 15,
B196="Diğer uluslararası destekli bilimsel araştırma projesi (derleme ve rapor hazırlama çalışmaları hariç)", 15,
B196="Diğer ulusal destekli (BAP Hariç) Ar-Ge/Ür-Ge'ye dayalı bilimsel araştırma projesi", 15,
B196="Kamu veya özel sektöre bağlı kurum veya kuruluşlarda yazılım/donanım/süreç ile ilgili araştırma/geliştirme/üretim projesi", 5,
B196="Üniversite BAP Projesi (tez ve uzmanlık projeleri hariç)", 3,
B196="Öğrenci proje ve yarışmaları", 2, TRUE, 0)</f>
        <v>0</v>
      </c>
      <c r="H196" s="28">
        <f t="shared" ref="H196:H250" si="7">_xlfn.IFS(C196="Koordinatör/yürütücü",G196, C196="Araştırmacı",G196/1.5, C196="Bursiyer",G196/3, C196="Danışman",G196/3,TRUE,0)</f>
        <v>0</v>
      </c>
    </row>
    <row r="197" spans="1:8" x14ac:dyDescent="0.35">
      <c r="A197" s="4"/>
      <c r="B197" s="4"/>
      <c r="C197" s="4"/>
      <c r="D197" s="4"/>
      <c r="E197" s="4"/>
      <c r="F197" s="4"/>
      <c r="G197" s="27">
        <f t="shared" si="6"/>
        <v>0</v>
      </c>
      <c r="H197" s="28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27">
        <f t="shared" si="6"/>
        <v>0</v>
      </c>
      <c r="H198" s="28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27">
        <f t="shared" si="6"/>
        <v>0</v>
      </c>
      <c r="H199" s="28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27">
        <f t="shared" si="6"/>
        <v>0</v>
      </c>
      <c r="H200" s="28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27">
        <f t="shared" si="6"/>
        <v>0</v>
      </c>
      <c r="H201" s="28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27">
        <f t="shared" si="6"/>
        <v>0</v>
      </c>
      <c r="H202" s="28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27">
        <f t="shared" si="6"/>
        <v>0</v>
      </c>
      <c r="H203" s="28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27">
        <f t="shared" si="6"/>
        <v>0</v>
      </c>
      <c r="H204" s="28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27">
        <f t="shared" si="6"/>
        <v>0</v>
      </c>
      <c r="H205" s="28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27">
        <f t="shared" si="6"/>
        <v>0</v>
      </c>
      <c r="H206" s="28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27">
        <f t="shared" si="6"/>
        <v>0</v>
      </c>
      <c r="H207" s="28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27">
        <f t="shared" si="6"/>
        <v>0</v>
      </c>
      <c r="H208" s="28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27">
        <f t="shared" si="6"/>
        <v>0</v>
      </c>
      <c r="H209" s="28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27">
        <f t="shared" si="6"/>
        <v>0</v>
      </c>
      <c r="H210" s="28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27">
        <f t="shared" si="6"/>
        <v>0</v>
      </c>
      <c r="H211" s="28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27">
        <f t="shared" si="6"/>
        <v>0</v>
      </c>
      <c r="H212" s="28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27">
        <f t="shared" si="6"/>
        <v>0</v>
      </c>
      <c r="H213" s="28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27">
        <f t="shared" si="6"/>
        <v>0</v>
      </c>
      <c r="H214" s="28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27">
        <f t="shared" si="6"/>
        <v>0</v>
      </c>
      <c r="H215" s="28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27">
        <f t="shared" si="6"/>
        <v>0</v>
      </c>
      <c r="H216" s="28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27">
        <f t="shared" si="6"/>
        <v>0</v>
      </c>
      <c r="H217" s="28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27">
        <f t="shared" si="6"/>
        <v>0</v>
      </c>
      <c r="H218" s="28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27">
        <f t="shared" si="6"/>
        <v>0</v>
      </c>
      <c r="H219" s="28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27">
        <f t="shared" si="6"/>
        <v>0</v>
      </c>
      <c r="H220" s="28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27">
        <f t="shared" si="6"/>
        <v>0</v>
      </c>
      <c r="H221" s="28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27">
        <f t="shared" si="6"/>
        <v>0</v>
      </c>
      <c r="H222" s="28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27">
        <f t="shared" si="6"/>
        <v>0</v>
      </c>
      <c r="H223" s="28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27">
        <f t="shared" si="6"/>
        <v>0</v>
      </c>
      <c r="H224" s="28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27">
        <f t="shared" si="6"/>
        <v>0</v>
      </c>
      <c r="H225" s="28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27">
        <f t="shared" si="6"/>
        <v>0</v>
      </c>
      <c r="H226" s="28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27">
        <f t="shared" si="6"/>
        <v>0</v>
      </c>
      <c r="H227" s="28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27">
        <f t="shared" si="6"/>
        <v>0</v>
      </c>
      <c r="H228" s="28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27">
        <f t="shared" si="6"/>
        <v>0</v>
      </c>
      <c r="H229" s="28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27">
        <f t="shared" si="6"/>
        <v>0</v>
      </c>
      <c r="H230" s="28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27">
        <f t="shared" si="6"/>
        <v>0</v>
      </c>
      <c r="H231" s="28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27">
        <f t="shared" si="6"/>
        <v>0</v>
      </c>
      <c r="H232" s="28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27">
        <f t="shared" si="6"/>
        <v>0</v>
      </c>
      <c r="H233" s="28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27">
        <f t="shared" si="6"/>
        <v>0</v>
      </c>
      <c r="H234" s="28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27">
        <f t="shared" si="6"/>
        <v>0</v>
      </c>
      <c r="H235" s="28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27">
        <f t="shared" si="6"/>
        <v>0</v>
      </c>
      <c r="H236" s="28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27">
        <f t="shared" si="6"/>
        <v>0</v>
      </c>
      <c r="H237" s="28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27">
        <f t="shared" si="6"/>
        <v>0</v>
      </c>
      <c r="H238" s="28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27">
        <f t="shared" si="6"/>
        <v>0</v>
      </c>
      <c r="H239" s="28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27">
        <f t="shared" si="6"/>
        <v>0</v>
      </c>
      <c r="H240" s="28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27">
        <f t="shared" si="6"/>
        <v>0</v>
      </c>
      <c r="H241" s="28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27">
        <f t="shared" si="6"/>
        <v>0</v>
      </c>
      <c r="H242" s="28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27">
        <f t="shared" si="6"/>
        <v>0</v>
      </c>
      <c r="H243" s="28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27">
        <f t="shared" si="6"/>
        <v>0</v>
      </c>
      <c r="H244" s="28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27">
        <f t="shared" si="6"/>
        <v>0</v>
      </c>
      <c r="H245" s="28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27">
        <f t="shared" si="6"/>
        <v>0</v>
      </c>
      <c r="H246" s="28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27">
        <f t="shared" si="6"/>
        <v>0</v>
      </c>
      <c r="H247" s="28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27">
        <f t="shared" si="6"/>
        <v>0</v>
      </c>
      <c r="H248" s="28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27">
        <f t="shared" si="6"/>
        <v>0</v>
      </c>
      <c r="H249" s="28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27">
        <f t="shared" si="6"/>
        <v>0</v>
      </c>
      <c r="H250" s="28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ZTsMEoxPDAU66cv1fzxx9RKIa+CKRMHPgj+j8sHZKtS7ZnywhbOOHyUQQMAZb7yZyVcPZOrMkxRJq25tIfstzQ==" saltValue="3gukm5Vt+LycKOx55E9RGQ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1A0741F-EF35-4F60-AD20-1EB589FC4681}">
          <x14:formula1>
            <xm:f>LİSTELER!$A$1:$A$9</xm:f>
          </x14:formula1>
          <xm:sqref>A3:A250</xm:sqref>
        </x14:dataValidation>
        <x14:dataValidation type="list" allowBlank="1" showInputMessage="1" showErrorMessage="1" xr:uid="{1E725ACD-1962-49AF-80E5-984661074281}">
          <x14:formula1>
            <xm:f>LİSTELER!$B$1:$B$7</xm:f>
          </x14:formula1>
          <xm:sqref>B251:B252</xm:sqref>
        </x14:dataValidation>
        <x14:dataValidation type="list" allowBlank="1" showInputMessage="1" showErrorMessage="1" xr:uid="{F8EF4FD8-6FB3-4D2C-A56D-32F0443831D1}">
          <x14:formula1>
            <xm:f>LİSTELER!$P$1:$P$2</xm:f>
          </x14:formula1>
          <xm:sqref>E3:E250</xm:sqref>
        </x14:dataValidation>
        <x14:dataValidation type="list" allowBlank="1" showInputMessage="1" showErrorMessage="1" xr:uid="{72DB562D-DADB-4D07-B0E5-62C7EAE93005}">
          <x14:formula1>
            <xm:f>LİSTELER!$Q$1:$Q$2</xm:f>
          </x14:formula1>
          <xm:sqref>F3:F250</xm:sqref>
        </x14:dataValidation>
        <x14:dataValidation type="list" allowBlank="1" showInputMessage="1" showErrorMessage="1" xr:uid="{2E4B96A9-FA61-41FE-9FB7-2F05104B504D}">
          <x14:formula1>
            <xm:f>LİSTELER!$G$1:$G$7</xm:f>
          </x14:formula1>
          <xm:sqref>B3:B250</xm:sqref>
        </x14:dataValidation>
        <x14:dataValidation type="list" allowBlank="1" showInputMessage="1" showErrorMessage="1" xr:uid="{D3235ACF-82A2-4EF7-9122-827B54265DCA}">
          <x14:formula1>
            <xm:f>LİSTELER!$B$14:$B$17</xm:f>
          </x14:formula1>
          <xm:sqref>C3:C250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FEF9-272F-4F07-BAB0-6B51EF566FC2}">
  <dimension ref="A1:I252"/>
  <sheetViews>
    <sheetView tabSelected="1" zoomScale="63" zoomScaleNormal="70" workbookViewId="0">
      <selection activeCell="C7" sqref="C7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17.36328125" style="3" customWidth="1"/>
    <col min="5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25" customWidth="1"/>
    <col min="10" max="16384" width="9.1796875" style="3"/>
  </cols>
  <sheetData>
    <row r="1" spans="1:9" ht="36" customHeight="1" x14ac:dyDescent="0.35">
      <c r="A1" s="33" t="s">
        <v>88</v>
      </c>
      <c r="B1" s="33"/>
      <c r="C1" s="33"/>
      <c r="D1" s="33"/>
      <c r="E1" s="33"/>
      <c r="F1" s="33"/>
      <c r="G1" s="33"/>
      <c r="H1" s="33"/>
      <c r="I1" s="34"/>
    </row>
    <row r="2" spans="1:9" ht="43.5" x14ac:dyDescent="0.35">
      <c r="A2" s="24" t="s">
        <v>37</v>
      </c>
      <c r="B2" s="5" t="s">
        <v>89</v>
      </c>
      <c r="C2" s="5" t="s">
        <v>90</v>
      </c>
      <c r="D2" s="5" t="s">
        <v>35</v>
      </c>
      <c r="E2" s="5" t="s">
        <v>91</v>
      </c>
      <c r="F2" s="5" t="s">
        <v>15</v>
      </c>
      <c r="G2" s="5" t="s">
        <v>4</v>
      </c>
      <c r="H2" s="26" t="s">
        <v>92</v>
      </c>
      <c r="I2" s="26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27">
        <f>_xlfn.IFS(B3="Uluslararası bilimsel toplantıda sunulan CPCI'da basılı/elektronik olarak yayımlanmış bildiri", 6,
B3="Diğer uluslararası/ulusal bilimsel toplantıda sunulan basılı/elektronik olarak yayımlanmış bildiri", 3,
TRUE, 0)</f>
        <v>0</v>
      </c>
      <c r="I3" s="28">
        <f>IF(D3&gt;1,(1.5*IF(C3="Tam metin bildiri",H3,H3/1.5)/D3),IF(C3="Tam metin bildiri",H3,H3/1.5))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27">
        <f t="shared" ref="H4:H67" si="0">_xlfn.IFS(B4="Uluslararası bilimsel toplantıda sunulan CPCI'da basılı/elektronik olarak yayımlanmış bildiri", 6,
B4="Diğer uluslararası/ulusal bilimsel toplantıda sunulan basılı/elektronik olarak yayımlanmış bildiri", 3,
TRUE, 0)</f>
        <v>0</v>
      </c>
      <c r="I4" s="28">
        <f t="shared" ref="I4:I67" si="1">IF(C4="Tam metin bildiri",H4, H4/1.5)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27">
        <f t="shared" si="0"/>
        <v>0</v>
      </c>
      <c r="I5" s="28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27">
        <f t="shared" si="0"/>
        <v>0</v>
      </c>
      <c r="I6" s="28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27">
        <f t="shared" si="0"/>
        <v>0</v>
      </c>
      <c r="I7" s="28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27">
        <f t="shared" si="0"/>
        <v>0</v>
      </c>
      <c r="I8" s="28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27">
        <f t="shared" si="0"/>
        <v>0</v>
      </c>
      <c r="I9" s="28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27">
        <f t="shared" si="0"/>
        <v>0</v>
      </c>
      <c r="I10" s="28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27">
        <f t="shared" si="0"/>
        <v>0</v>
      </c>
      <c r="I11" s="28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27">
        <f t="shared" si="0"/>
        <v>0</v>
      </c>
      <c r="I12" s="28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27">
        <f t="shared" si="0"/>
        <v>0</v>
      </c>
      <c r="I13" s="28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27">
        <f t="shared" si="0"/>
        <v>0</v>
      </c>
      <c r="I14" s="28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27">
        <f t="shared" si="0"/>
        <v>0</v>
      </c>
      <c r="I15" s="28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27">
        <f t="shared" si="0"/>
        <v>0</v>
      </c>
      <c r="I16" s="28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27">
        <f t="shared" si="0"/>
        <v>0</v>
      </c>
      <c r="I17" s="28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27">
        <f t="shared" si="0"/>
        <v>0</v>
      </c>
      <c r="I18" s="28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27">
        <f t="shared" si="0"/>
        <v>0</v>
      </c>
      <c r="I19" s="28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27">
        <f t="shared" si="0"/>
        <v>0</v>
      </c>
      <c r="I20" s="28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27">
        <f t="shared" si="0"/>
        <v>0</v>
      </c>
      <c r="I21" s="28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27">
        <f t="shared" si="0"/>
        <v>0</v>
      </c>
      <c r="I22" s="28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27">
        <f t="shared" si="0"/>
        <v>0</v>
      </c>
      <c r="I23" s="28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27">
        <f t="shared" si="0"/>
        <v>0</v>
      </c>
      <c r="I24" s="28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27">
        <f t="shared" si="0"/>
        <v>0</v>
      </c>
      <c r="I25" s="28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27">
        <f t="shared" si="0"/>
        <v>0</v>
      </c>
      <c r="I26" s="28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27">
        <f t="shared" si="0"/>
        <v>0</v>
      </c>
      <c r="I27" s="28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27">
        <f t="shared" si="0"/>
        <v>0</v>
      </c>
      <c r="I28" s="28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27">
        <f t="shared" si="0"/>
        <v>0</v>
      </c>
      <c r="I29" s="28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27">
        <f t="shared" si="0"/>
        <v>0</v>
      </c>
      <c r="I30" s="28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27">
        <f t="shared" si="0"/>
        <v>0</v>
      </c>
      <c r="I31" s="28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27">
        <f t="shared" si="0"/>
        <v>0</v>
      </c>
      <c r="I32" s="28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27">
        <f t="shared" si="0"/>
        <v>0</v>
      </c>
      <c r="I33" s="28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27">
        <f t="shared" si="0"/>
        <v>0</v>
      </c>
      <c r="I34" s="28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27">
        <f t="shared" si="0"/>
        <v>0</v>
      </c>
      <c r="I35" s="28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27">
        <f t="shared" si="0"/>
        <v>0</v>
      </c>
      <c r="I36" s="28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27">
        <f t="shared" si="0"/>
        <v>0</v>
      </c>
      <c r="I37" s="28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27">
        <f t="shared" si="0"/>
        <v>0</v>
      </c>
      <c r="I38" s="28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27">
        <f t="shared" si="0"/>
        <v>0</v>
      </c>
      <c r="I39" s="28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27">
        <f t="shared" si="0"/>
        <v>0</v>
      </c>
      <c r="I40" s="28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27">
        <f t="shared" si="0"/>
        <v>0</v>
      </c>
      <c r="I41" s="28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27">
        <f t="shared" si="0"/>
        <v>0</v>
      </c>
      <c r="I42" s="28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27">
        <f t="shared" si="0"/>
        <v>0</v>
      </c>
      <c r="I43" s="28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27">
        <f t="shared" si="0"/>
        <v>0</v>
      </c>
      <c r="I44" s="28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27">
        <f t="shared" si="0"/>
        <v>0</v>
      </c>
      <c r="I45" s="28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27">
        <f t="shared" si="0"/>
        <v>0</v>
      </c>
      <c r="I46" s="28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27">
        <f t="shared" si="0"/>
        <v>0</v>
      </c>
      <c r="I47" s="28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27">
        <f t="shared" si="0"/>
        <v>0</v>
      </c>
      <c r="I48" s="28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27">
        <f t="shared" si="0"/>
        <v>0</v>
      </c>
      <c r="I49" s="28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27">
        <f t="shared" si="0"/>
        <v>0</v>
      </c>
      <c r="I50" s="28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27">
        <f t="shared" si="0"/>
        <v>0</v>
      </c>
      <c r="I51" s="28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27">
        <f t="shared" si="0"/>
        <v>0</v>
      </c>
      <c r="I52" s="28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27">
        <f t="shared" si="0"/>
        <v>0</v>
      </c>
      <c r="I53" s="28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27">
        <f t="shared" si="0"/>
        <v>0</v>
      </c>
      <c r="I54" s="28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27">
        <f t="shared" si="0"/>
        <v>0</v>
      </c>
      <c r="I55" s="28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27">
        <f t="shared" si="0"/>
        <v>0</v>
      </c>
      <c r="I56" s="28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27">
        <f t="shared" si="0"/>
        <v>0</v>
      </c>
      <c r="I57" s="28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27">
        <f t="shared" si="0"/>
        <v>0</v>
      </c>
      <c r="I58" s="28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27">
        <f t="shared" si="0"/>
        <v>0</v>
      </c>
      <c r="I59" s="28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27">
        <f t="shared" si="0"/>
        <v>0</v>
      </c>
      <c r="I60" s="28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27">
        <f t="shared" si="0"/>
        <v>0</v>
      </c>
      <c r="I61" s="28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27">
        <f t="shared" si="0"/>
        <v>0</v>
      </c>
      <c r="I62" s="28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27">
        <f t="shared" si="0"/>
        <v>0</v>
      </c>
      <c r="I63" s="28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27">
        <f t="shared" si="0"/>
        <v>0</v>
      </c>
      <c r="I64" s="28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27">
        <f t="shared" si="0"/>
        <v>0</v>
      </c>
      <c r="I65" s="28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27">
        <f t="shared" si="0"/>
        <v>0</v>
      </c>
      <c r="I66" s="28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27">
        <f t="shared" si="0"/>
        <v>0</v>
      </c>
      <c r="I67" s="28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27">
        <f t="shared" ref="H68:H131" si="2">_xlfn.IFS(B68="Uluslararası bilimsel toplantıda sunulan CPCI'da basılı/elektronik olarak yayımlanmış bildiri", 6,
B68="Diğer uluslararası/ulusal bilimsel toplantıda sunulan basılı/elektronik olarak yayımlanmış bildiri", 3,
TRUE, 0)</f>
        <v>0</v>
      </c>
      <c r="I68" s="28">
        <f t="shared" ref="I68:I131" si="3">IF(C68="Tam metin bildiri",H68, H68/1.5)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27">
        <f t="shared" si="2"/>
        <v>0</v>
      </c>
      <c r="I69" s="28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27">
        <f t="shared" si="2"/>
        <v>0</v>
      </c>
      <c r="I70" s="28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27">
        <f t="shared" si="2"/>
        <v>0</v>
      </c>
      <c r="I71" s="28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27">
        <f t="shared" si="2"/>
        <v>0</v>
      </c>
      <c r="I72" s="28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27">
        <f t="shared" si="2"/>
        <v>0</v>
      </c>
      <c r="I73" s="28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27">
        <f t="shared" si="2"/>
        <v>0</v>
      </c>
      <c r="I74" s="28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27">
        <f t="shared" si="2"/>
        <v>0</v>
      </c>
      <c r="I75" s="28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27">
        <f t="shared" si="2"/>
        <v>0</v>
      </c>
      <c r="I76" s="28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27">
        <f t="shared" si="2"/>
        <v>0</v>
      </c>
      <c r="I77" s="28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27">
        <f t="shared" si="2"/>
        <v>0</v>
      </c>
      <c r="I78" s="28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27">
        <f t="shared" si="2"/>
        <v>0</v>
      </c>
      <c r="I79" s="28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27">
        <f t="shared" si="2"/>
        <v>0</v>
      </c>
      <c r="I80" s="28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27">
        <f t="shared" si="2"/>
        <v>0</v>
      </c>
      <c r="I81" s="28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27">
        <f t="shared" si="2"/>
        <v>0</v>
      </c>
      <c r="I82" s="28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27">
        <f t="shared" si="2"/>
        <v>0</v>
      </c>
      <c r="I83" s="28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27">
        <f t="shared" si="2"/>
        <v>0</v>
      </c>
      <c r="I84" s="28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27">
        <f t="shared" si="2"/>
        <v>0</v>
      </c>
      <c r="I85" s="28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27">
        <f t="shared" si="2"/>
        <v>0</v>
      </c>
      <c r="I86" s="28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27">
        <f t="shared" si="2"/>
        <v>0</v>
      </c>
      <c r="I87" s="28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27">
        <f t="shared" si="2"/>
        <v>0</v>
      </c>
      <c r="I88" s="28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27">
        <f t="shared" si="2"/>
        <v>0</v>
      </c>
      <c r="I89" s="28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27">
        <f t="shared" si="2"/>
        <v>0</v>
      </c>
      <c r="I90" s="28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27">
        <f t="shared" si="2"/>
        <v>0</v>
      </c>
      <c r="I91" s="28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27">
        <f t="shared" si="2"/>
        <v>0</v>
      </c>
      <c r="I92" s="28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27">
        <f t="shared" si="2"/>
        <v>0</v>
      </c>
      <c r="I93" s="28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27">
        <f t="shared" si="2"/>
        <v>0</v>
      </c>
      <c r="I94" s="28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27">
        <f t="shared" si="2"/>
        <v>0</v>
      </c>
      <c r="I95" s="28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27">
        <f t="shared" si="2"/>
        <v>0</v>
      </c>
      <c r="I96" s="28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27">
        <f t="shared" si="2"/>
        <v>0</v>
      </c>
      <c r="I97" s="28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27">
        <f t="shared" si="2"/>
        <v>0</v>
      </c>
      <c r="I98" s="28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27">
        <f t="shared" si="2"/>
        <v>0</v>
      </c>
      <c r="I99" s="28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27">
        <f t="shared" si="2"/>
        <v>0</v>
      </c>
      <c r="I100" s="28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27">
        <f t="shared" si="2"/>
        <v>0</v>
      </c>
      <c r="I101" s="28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27">
        <f t="shared" si="2"/>
        <v>0</v>
      </c>
      <c r="I102" s="28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27">
        <f t="shared" si="2"/>
        <v>0</v>
      </c>
      <c r="I103" s="28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27">
        <f t="shared" si="2"/>
        <v>0</v>
      </c>
      <c r="I104" s="28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27">
        <f t="shared" si="2"/>
        <v>0</v>
      </c>
      <c r="I105" s="28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27">
        <f t="shared" si="2"/>
        <v>0</v>
      </c>
      <c r="I106" s="28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27">
        <f t="shared" si="2"/>
        <v>0</v>
      </c>
      <c r="I107" s="28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27">
        <f t="shared" si="2"/>
        <v>0</v>
      </c>
      <c r="I108" s="28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27">
        <f t="shared" si="2"/>
        <v>0</v>
      </c>
      <c r="I109" s="28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27">
        <f t="shared" si="2"/>
        <v>0</v>
      </c>
      <c r="I110" s="28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27">
        <f t="shared" si="2"/>
        <v>0</v>
      </c>
      <c r="I111" s="28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27">
        <f t="shared" si="2"/>
        <v>0</v>
      </c>
      <c r="I112" s="28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27">
        <f t="shared" si="2"/>
        <v>0</v>
      </c>
      <c r="I113" s="28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27">
        <f t="shared" si="2"/>
        <v>0</v>
      </c>
      <c r="I114" s="28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27">
        <f t="shared" si="2"/>
        <v>0</v>
      </c>
      <c r="I115" s="28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27">
        <f t="shared" si="2"/>
        <v>0</v>
      </c>
      <c r="I116" s="28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27">
        <f t="shared" si="2"/>
        <v>0</v>
      </c>
      <c r="I117" s="28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27">
        <f t="shared" si="2"/>
        <v>0</v>
      </c>
      <c r="I118" s="28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27">
        <f t="shared" si="2"/>
        <v>0</v>
      </c>
      <c r="I119" s="28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27">
        <f t="shared" si="2"/>
        <v>0</v>
      </c>
      <c r="I120" s="28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27">
        <f t="shared" si="2"/>
        <v>0</v>
      </c>
      <c r="I121" s="28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27">
        <f t="shared" si="2"/>
        <v>0</v>
      </c>
      <c r="I122" s="28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27">
        <f t="shared" si="2"/>
        <v>0</v>
      </c>
      <c r="I123" s="28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27">
        <f t="shared" si="2"/>
        <v>0</v>
      </c>
      <c r="I124" s="28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27">
        <f t="shared" si="2"/>
        <v>0</v>
      </c>
      <c r="I125" s="28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27">
        <f t="shared" si="2"/>
        <v>0</v>
      </c>
      <c r="I126" s="28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27">
        <f t="shared" si="2"/>
        <v>0</v>
      </c>
      <c r="I127" s="28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27">
        <f t="shared" si="2"/>
        <v>0</v>
      </c>
      <c r="I128" s="28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27">
        <f t="shared" si="2"/>
        <v>0</v>
      </c>
      <c r="I129" s="28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27">
        <f t="shared" si="2"/>
        <v>0</v>
      </c>
      <c r="I130" s="28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27">
        <f t="shared" si="2"/>
        <v>0</v>
      </c>
      <c r="I131" s="28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27">
        <f t="shared" ref="H132:H195" si="4">_xlfn.IFS(B132="Uluslararası bilimsel toplantıda sunulan CPCI'da basılı/elektronik olarak yayımlanmış bildiri", 6,
B132="Diğer uluslararası/ulusal bilimsel toplantıda sunulan basılı/elektronik olarak yayımlanmış bildiri", 3,
TRUE, 0)</f>
        <v>0</v>
      </c>
      <c r="I132" s="28">
        <f t="shared" ref="I132:I195" si="5">IF(C132="Tam metin bildiri",H132, H132/1.5)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27">
        <f t="shared" si="4"/>
        <v>0</v>
      </c>
      <c r="I133" s="28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27">
        <f t="shared" si="4"/>
        <v>0</v>
      </c>
      <c r="I134" s="28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27">
        <f t="shared" si="4"/>
        <v>0</v>
      </c>
      <c r="I135" s="28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27">
        <f t="shared" si="4"/>
        <v>0</v>
      </c>
      <c r="I136" s="28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27">
        <f t="shared" si="4"/>
        <v>0</v>
      </c>
      <c r="I137" s="28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27">
        <f t="shared" si="4"/>
        <v>0</v>
      </c>
      <c r="I138" s="28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27">
        <f t="shared" si="4"/>
        <v>0</v>
      </c>
      <c r="I139" s="28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27">
        <f t="shared" si="4"/>
        <v>0</v>
      </c>
      <c r="I140" s="28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27">
        <f t="shared" si="4"/>
        <v>0</v>
      </c>
      <c r="I141" s="28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27">
        <f t="shared" si="4"/>
        <v>0</v>
      </c>
      <c r="I142" s="28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27">
        <f t="shared" si="4"/>
        <v>0</v>
      </c>
      <c r="I143" s="28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27">
        <f t="shared" si="4"/>
        <v>0</v>
      </c>
      <c r="I144" s="28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27">
        <f t="shared" si="4"/>
        <v>0</v>
      </c>
      <c r="I145" s="28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27">
        <f t="shared" si="4"/>
        <v>0</v>
      </c>
      <c r="I146" s="28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27">
        <f t="shared" si="4"/>
        <v>0</v>
      </c>
      <c r="I147" s="28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27">
        <f t="shared" si="4"/>
        <v>0</v>
      </c>
      <c r="I148" s="28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27">
        <f t="shared" si="4"/>
        <v>0</v>
      </c>
      <c r="I149" s="28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27">
        <f t="shared" si="4"/>
        <v>0</v>
      </c>
      <c r="I150" s="28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27">
        <f t="shared" si="4"/>
        <v>0</v>
      </c>
      <c r="I151" s="28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27">
        <f t="shared" si="4"/>
        <v>0</v>
      </c>
      <c r="I152" s="28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27">
        <f t="shared" si="4"/>
        <v>0</v>
      </c>
      <c r="I153" s="28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27">
        <f t="shared" si="4"/>
        <v>0</v>
      </c>
      <c r="I154" s="28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27">
        <f t="shared" si="4"/>
        <v>0</v>
      </c>
      <c r="I155" s="28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27">
        <f t="shared" si="4"/>
        <v>0</v>
      </c>
      <c r="I156" s="28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27">
        <f t="shared" si="4"/>
        <v>0</v>
      </c>
      <c r="I157" s="28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27">
        <f t="shared" si="4"/>
        <v>0</v>
      </c>
      <c r="I158" s="28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27">
        <f t="shared" si="4"/>
        <v>0</v>
      </c>
      <c r="I159" s="28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27">
        <f t="shared" si="4"/>
        <v>0</v>
      </c>
      <c r="I160" s="28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27">
        <f t="shared" si="4"/>
        <v>0</v>
      </c>
      <c r="I161" s="28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27">
        <f t="shared" si="4"/>
        <v>0</v>
      </c>
      <c r="I162" s="28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27">
        <f t="shared" si="4"/>
        <v>0</v>
      </c>
      <c r="I163" s="28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27">
        <f t="shared" si="4"/>
        <v>0</v>
      </c>
      <c r="I164" s="28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27">
        <f t="shared" si="4"/>
        <v>0</v>
      </c>
      <c r="I165" s="28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27">
        <f t="shared" si="4"/>
        <v>0</v>
      </c>
      <c r="I166" s="28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27">
        <f t="shared" si="4"/>
        <v>0</v>
      </c>
      <c r="I167" s="28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27">
        <f t="shared" si="4"/>
        <v>0</v>
      </c>
      <c r="I168" s="28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27">
        <f t="shared" si="4"/>
        <v>0</v>
      </c>
      <c r="I169" s="28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27">
        <f t="shared" si="4"/>
        <v>0</v>
      </c>
      <c r="I170" s="28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27">
        <f t="shared" si="4"/>
        <v>0</v>
      </c>
      <c r="I171" s="28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27">
        <f t="shared" si="4"/>
        <v>0</v>
      </c>
      <c r="I172" s="28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27">
        <f t="shared" si="4"/>
        <v>0</v>
      </c>
      <c r="I173" s="28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27">
        <f t="shared" si="4"/>
        <v>0</v>
      </c>
      <c r="I174" s="28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27">
        <f t="shared" si="4"/>
        <v>0</v>
      </c>
      <c r="I175" s="28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27">
        <f t="shared" si="4"/>
        <v>0</v>
      </c>
      <c r="I176" s="28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27">
        <f t="shared" si="4"/>
        <v>0</v>
      </c>
      <c r="I177" s="28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27">
        <f t="shared" si="4"/>
        <v>0</v>
      </c>
      <c r="I178" s="28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27">
        <f t="shared" si="4"/>
        <v>0</v>
      </c>
      <c r="I179" s="28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27">
        <f t="shared" si="4"/>
        <v>0</v>
      </c>
      <c r="I180" s="28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27">
        <f t="shared" si="4"/>
        <v>0</v>
      </c>
      <c r="I181" s="28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27">
        <f t="shared" si="4"/>
        <v>0</v>
      </c>
      <c r="I182" s="28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27">
        <f t="shared" si="4"/>
        <v>0</v>
      </c>
      <c r="I183" s="28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27">
        <f t="shared" si="4"/>
        <v>0</v>
      </c>
      <c r="I184" s="28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27">
        <f t="shared" si="4"/>
        <v>0</v>
      </c>
      <c r="I185" s="28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27">
        <f t="shared" si="4"/>
        <v>0</v>
      </c>
      <c r="I186" s="28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27">
        <f t="shared" si="4"/>
        <v>0</v>
      </c>
      <c r="I187" s="28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27">
        <f t="shared" si="4"/>
        <v>0</v>
      </c>
      <c r="I188" s="28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27">
        <f t="shared" si="4"/>
        <v>0</v>
      </c>
      <c r="I189" s="28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27">
        <f t="shared" si="4"/>
        <v>0</v>
      </c>
      <c r="I190" s="28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27">
        <f t="shared" si="4"/>
        <v>0</v>
      </c>
      <c r="I191" s="28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27">
        <f t="shared" si="4"/>
        <v>0</v>
      </c>
      <c r="I192" s="28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27">
        <f t="shared" si="4"/>
        <v>0</v>
      </c>
      <c r="I193" s="28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27">
        <f t="shared" si="4"/>
        <v>0</v>
      </c>
      <c r="I194" s="28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27">
        <f t="shared" si="4"/>
        <v>0</v>
      </c>
      <c r="I195" s="28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27">
        <f t="shared" ref="H196:H250" si="6">_xlfn.IFS(B196="Uluslararası bilimsel toplantıda sunulan CPCI'da basılı/elektronik olarak yayımlanmış bildiri", 6,
B196="Diğer uluslararası/ulusal bilimsel toplantıda sunulan basılı/elektronik olarak yayımlanmış bildiri", 3,
TRUE, 0)</f>
        <v>0</v>
      </c>
      <c r="I196" s="28">
        <f t="shared" ref="I196:I250" si="7">IF(C196="Tam metin bildiri",H196, H196/1.5)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27">
        <f t="shared" si="6"/>
        <v>0</v>
      </c>
      <c r="I197" s="28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27">
        <f t="shared" si="6"/>
        <v>0</v>
      </c>
      <c r="I198" s="28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27">
        <f t="shared" si="6"/>
        <v>0</v>
      </c>
      <c r="I199" s="28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27">
        <f t="shared" si="6"/>
        <v>0</v>
      </c>
      <c r="I200" s="28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27">
        <f t="shared" si="6"/>
        <v>0</v>
      </c>
      <c r="I201" s="28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27">
        <f t="shared" si="6"/>
        <v>0</v>
      </c>
      <c r="I202" s="28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27">
        <f t="shared" si="6"/>
        <v>0</v>
      </c>
      <c r="I203" s="28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27">
        <f t="shared" si="6"/>
        <v>0</v>
      </c>
      <c r="I204" s="28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27">
        <f t="shared" si="6"/>
        <v>0</v>
      </c>
      <c r="I205" s="28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27">
        <f t="shared" si="6"/>
        <v>0</v>
      </c>
      <c r="I206" s="28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27">
        <f t="shared" si="6"/>
        <v>0</v>
      </c>
      <c r="I207" s="28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27">
        <f t="shared" si="6"/>
        <v>0</v>
      </c>
      <c r="I208" s="28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27">
        <f t="shared" si="6"/>
        <v>0</v>
      </c>
      <c r="I209" s="28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27">
        <f t="shared" si="6"/>
        <v>0</v>
      </c>
      <c r="I210" s="28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27">
        <f t="shared" si="6"/>
        <v>0</v>
      </c>
      <c r="I211" s="28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27">
        <f t="shared" si="6"/>
        <v>0</v>
      </c>
      <c r="I212" s="28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27">
        <f t="shared" si="6"/>
        <v>0</v>
      </c>
      <c r="I213" s="28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27">
        <f t="shared" si="6"/>
        <v>0</v>
      </c>
      <c r="I214" s="28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27">
        <f t="shared" si="6"/>
        <v>0</v>
      </c>
      <c r="I215" s="28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27">
        <f t="shared" si="6"/>
        <v>0</v>
      </c>
      <c r="I216" s="28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27">
        <f t="shared" si="6"/>
        <v>0</v>
      </c>
      <c r="I217" s="28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27">
        <f t="shared" si="6"/>
        <v>0</v>
      </c>
      <c r="I218" s="28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27">
        <f t="shared" si="6"/>
        <v>0</v>
      </c>
      <c r="I219" s="28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27">
        <f t="shared" si="6"/>
        <v>0</v>
      </c>
      <c r="I220" s="28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27">
        <f t="shared" si="6"/>
        <v>0</v>
      </c>
      <c r="I221" s="28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27">
        <f t="shared" si="6"/>
        <v>0</v>
      </c>
      <c r="I222" s="28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27">
        <f t="shared" si="6"/>
        <v>0</v>
      </c>
      <c r="I223" s="28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27">
        <f t="shared" si="6"/>
        <v>0</v>
      </c>
      <c r="I224" s="28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27">
        <f t="shared" si="6"/>
        <v>0</v>
      </c>
      <c r="I225" s="28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27">
        <f t="shared" si="6"/>
        <v>0</v>
      </c>
      <c r="I226" s="28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27">
        <f t="shared" si="6"/>
        <v>0</v>
      </c>
      <c r="I227" s="28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27">
        <f t="shared" si="6"/>
        <v>0</v>
      </c>
      <c r="I228" s="28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27">
        <f t="shared" si="6"/>
        <v>0</v>
      </c>
      <c r="I229" s="28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27">
        <f t="shared" si="6"/>
        <v>0</v>
      </c>
      <c r="I230" s="28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27">
        <f t="shared" si="6"/>
        <v>0</v>
      </c>
      <c r="I231" s="28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27">
        <f t="shared" si="6"/>
        <v>0</v>
      </c>
      <c r="I232" s="28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27">
        <f t="shared" si="6"/>
        <v>0</v>
      </c>
      <c r="I233" s="28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27">
        <f t="shared" si="6"/>
        <v>0</v>
      </c>
      <c r="I234" s="28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27">
        <f t="shared" si="6"/>
        <v>0</v>
      </c>
      <c r="I235" s="28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27">
        <f t="shared" si="6"/>
        <v>0</v>
      </c>
      <c r="I236" s="28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27">
        <f t="shared" si="6"/>
        <v>0</v>
      </c>
      <c r="I237" s="28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27">
        <f t="shared" si="6"/>
        <v>0</v>
      </c>
      <c r="I238" s="28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27">
        <f t="shared" si="6"/>
        <v>0</v>
      </c>
      <c r="I239" s="28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27">
        <f t="shared" si="6"/>
        <v>0</v>
      </c>
      <c r="I240" s="28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27">
        <f t="shared" si="6"/>
        <v>0</v>
      </c>
      <c r="I241" s="28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27">
        <f t="shared" si="6"/>
        <v>0</v>
      </c>
      <c r="I242" s="28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27">
        <f t="shared" si="6"/>
        <v>0</v>
      </c>
      <c r="I243" s="28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27">
        <f t="shared" si="6"/>
        <v>0</v>
      </c>
      <c r="I244" s="28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27">
        <f t="shared" si="6"/>
        <v>0</v>
      </c>
      <c r="I245" s="28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27">
        <f t="shared" si="6"/>
        <v>0</v>
      </c>
      <c r="I246" s="28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27">
        <f t="shared" si="6"/>
        <v>0</v>
      </c>
      <c r="I247" s="28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27">
        <f t="shared" si="6"/>
        <v>0</v>
      </c>
      <c r="I248" s="28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27">
        <f t="shared" si="6"/>
        <v>0</v>
      </c>
      <c r="I249" s="28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27">
        <f t="shared" si="6"/>
        <v>0</v>
      </c>
      <c r="I250" s="28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GBHUtCiwGYn3BEZobr65zpEoAJx8vhRg8bhldFp19MP5tcwsSmFfUWdpzb4GP2QMekPC/tFfderFeHufaYUeuw==" saltValue="XbwBUwOzga6wW/SxkpTRNw==" spinCount="100000" sheet="1" objects="1" scenarios="1"/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54EFB9D-7EC7-4F28-815D-2C61C8732E21}">
          <x14:formula1>
            <xm:f>LİSTELER!$Q$1:$Q$2</xm:f>
          </x14:formula1>
          <xm:sqref>G3:G250</xm:sqref>
        </x14:dataValidation>
        <x14:dataValidation type="list" allowBlank="1" showInputMessage="1" showErrorMessage="1" xr:uid="{F0910316-5AA4-4338-B428-FF2C496B5536}">
          <x14:formula1>
            <xm:f>LİSTELER!$P$1:$P$2</xm:f>
          </x14:formula1>
          <xm:sqref>F3:F250</xm:sqref>
        </x14:dataValidation>
        <x14:dataValidation type="list" allowBlank="1" showInputMessage="1" showErrorMessage="1" xr:uid="{DC5C3C9B-30B0-4F48-B91B-D22D3C09856E}">
          <x14:formula1>
            <xm:f>LİSTELER!$B$1:$B$7</xm:f>
          </x14:formula1>
          <xm:sqref>B251:B252</xm:sqref>
        </x14:dataValidation>
        <x14:dataValidation type="list" allowBlank="1" showInputMessage="1" showErrorMessage="1" xr:uid="{3DFC5CF2-6114-40A8-9BFA-F0645D2C6468}">
          <x14:formula1>
            <xm:f>LİSTELER!$A$1:$A$9</xm:f>
          </x14:formula1>
          <xm:sqref>A3:A250</xm:sqref>
        </x14:dataValidation>
        <x14:dataValidation type="list" allowBlank="1" showInputMessage="1" showErrorMessage="1" xr:uid="{FDB5C94E-326F-4664-9036-68346FCB2C73}">
          <x14:formula1>
            <xm:f>LİSTELER!$H$1:$H$2</xm:f>
          </x14:formula1>
          <xm:sqref>B3:B250</xm:sqref>
        </x14:dataValidation>
        <x14:dataValidation type="list" allowBlank="1" showInputMessage="1" showErrorMessage="1" xr:uid="{F6AFAF08-CAF4-4A4B-8A5A-9D2A815C5FC3}">
          <x14:formula1>
            <xm:f>LİSTELER!$C$14:$C$15</xm:f>
          </x14:formula1>
          <xm:sqref>C3:C250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8C8E-3A0D-47A9-AB70-9DB20A93D09D}">
  <dimension ref="A1:H252"/>
  <sheetViews>
    <sheetView zoomScale="70" zoomScaleNormal="70" workbookViewId="0">
      <selection activeCell="G40" sqref="G40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25" customWidth="1"/>
    <col min="9" max="16384" width="9.1796875" style="3"/>
  </cols>
  <sheetData>
    <row r="1" spans="1:8" ht="36" customHeight="1" x14ac:dyDescent="0.35">
      <c r="A1" s="33" t="s">
        <v>93</v>
      </c>
      <c r="B1" s="33"/>
      <c r="C1" s="33"/>
      <c r="D1" s="33"/>
      <c r="E1" s="33"/>
      <c r="F1" s="33"/>
      <c r="G1" s="33"/>
      <c r="H1" s="34"/>
    </row>
    <row r="2" spans="1:8" ht="43.5" x14ac:dyDescent="0.35">
      <c r="A2" s="24" t="s">
        <v>37</v>
      </c>
      <c r="B2" s="5" t="s">
        <v>94</v>
      </c>
      <c r="C2" s="5" t="s">
        <v>95</v>
      </c>
      <c r="D2" s="5" t="s">
        <v>96</v>
      </c>
      <c r="E2" s="5" t="s">
        <v>15</v>
      </c>
      <c r="F2" s="5" t="s">
        <v>4</v>
      </c>
      <c r="G2" s="26" t="s">
        <v>97</v>
      </c>
      <c r="H2" s="26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27">
        <f>_xlfn.IFS(B3="Önlisans dersi",3,B3="Lisans dersi",3,B3="Lisansüstü dersi",3,TRUE,0)</f>
        <v>0</v>
      </c>
      <c r="H3" s="28">
        <f>G3</f>
        <v>0</v>
      </c>
    </row>
    <row r="4" spans="1:8" x14ac:dyDescent="0.35">
      <c r="A4" s="4"/>
      <c r="B4" s="4"/>
      <c r="C4" s="4"/>
      <c r="D4" s="4"/>
      <c r="E4" s="4"/>
      <c r="F4" s="4"/>
      <c r="G4" s="27">
        <f t="shared" ref="G4:G67" si="0">_xlfn.IFS(B4="Önlisans dersi",3,B4="Lisans dersi",3,B4="Lisansüstü dersi",3,TRUE,0)</f>
        <v>0</v>
      </c>
      <c r="H4" s="28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27">
        <f t="shared" si="0"/>
        <v>0</v>
      </c>
      <c r="H5" s="28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27">
        <f t="shared" si="0"/>
        <v>0</v>
      </c>
      <c r="H6" s="28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27">
        <f t="shared" si="0"/>
        <v>0</v>
      </c>
      <c r="H7" s="28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27">
        <f t="shared" si="0"/>
        <v>0</v>
      </c>
      <c r="H8" s="28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27">
        <f t="shared" si="0"/>
        <v>0</v>
      </c>
      <c r="H9" s="28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27">
        <f t="shared" si="0"/>
        <v>0</v>
      </c>
      <c r="H10" s="28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27">
        <f t="shared" si="0"/>
        <v>0</v>
      </c>
      <c r="H11" s="28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27">
        <f t="shared" si="0"/>
        <v>0</v>
      </c>
      <c r="H12" s="28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27">
        <f t="shared" si="0"/>
        <v>0</v>
      </c>
      <c r="H13" s="28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27">
        <f t="shared" si="0"/>
        <v>0</v>
      </c>
      <c r="H14" s="28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27">
        <f t="shared" si="0"/>
        <v>0</v>
      </c>
      <c r="H15" s="28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27">
        <f t="shared" si="0"/>
        <v>0</v>
      </c>
      <c r="H16" s="28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27">
        <f t="shared" si="0"/>
        <v>0</v>
      </c>
      <c r="H17" s="28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27">
        <f t="shared" si="0"/>
        <v>0</v>
      </c>
      <c r="H18" s="28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27">
        <f t="shared" si="0"/>
        <v>0</v>
      </c>
      <c r="H19" s="28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27">
        <f t="shared" si="0"/>
        <v>0</v>
      </c>
      <c r="H20" s="28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27">
        <f t="shared" si="0"/>
        <v>0</v>
      </c>
      <c r="H21" s="28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27">
        <f t="shared" si="0"/>
        <v>0</v>
      </c>
      <c r="H22" s="28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27">
        <f t="shared" si="0"/>
        <v>0</v>
      </c>
      <c r="H23" s="28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27">
        <f t="shared" si="0"/>
        <v>0</v>
      </c>
      <c r="H24" s="28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27">
        <f t="shared" si="0"/>
        <v>0</v>
      </c>
      <c r="H25" s="28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27">
        <f t="shared" si="0"/>
        <v>0</v>
      </c>
      <c r="H26" s="28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27">
        <f t="shared" si="0"/>
        <v>0</v>
      </c>
      <c r="H27" s="28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27">
        <f t="shared" si="0"/>
        <v>0</v>
      </c>
      <c r="H28" s="28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27">
        <f t="shared" si="0"/>
        <v>0</v>
      </c>
      <c r="H29" s="28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27">
        <f t="shared" si="0"/>
        <v>0</v>
      </c>
      <c r="H30" s="28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27">
        <f t="shared" si="0"/>
        <v>0</v>
      </c>
      <c r="H31" s="28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27">
        <f t="shared" si="0"/>
        <v>0</v>
      </c>
      <c r="H32" s="28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27">
        <f t="shared" si="0"/>
        <v>0</v>
      </c>
      <c r="H33" s="28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27">
        <f t="shared" si="0"/>
        <v>0</v>
      </c>
      <c r="H34" s="28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27">
        <f t="shared" si="0"/>
        <v>0</v>
      </c>
      <c r="H35" s="28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27">
        <f t="shared" si="0"/>
        <v>0</v>
      </c>
      <c r="H36" s="28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27">
        <f t="shared" si="0"/>
        <v>0</v>
      </c>
      <c r="H37" s="28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27">
        <f t="shared" si="0"/>
        <v>0</v>
      </c>
      <c r="H38" s="28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27">
        <f t="shared" si="0"/>
        <v>0</v>
      </c>
      <c r="H39" s="28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27">
        <f t="shared" si="0"/>
        <v>0</v>
      </c>
      <c r="H40" s="28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27">
        <f t="shared" si="0"/>
        <v>0</v>
      </c>
      <c r="H41" s="28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27">
        <f t="shared" si="0"/>
        <v>0</v>
      </c>
      <c r="H42" s="28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27">
        <f t="shared" si="0"/>
        <v>0</v>
      </c>
      <c r="H43" s="28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27">
        <f t="shared" si="0"/>
        <v>0</v>
      </c>
      <c r="H44" s="28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27">
        <f t="shared" si="0"/>
        <v>0</v>
      </c>
      <c r="H45" s="28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27">
        <f t="shared" si="0"/>
        <v>0</v>
      </c>
      <c r="H46" s="28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27">
        <f t="shared" si="0"/>
        <v>0</v>
      </c>
      <c r="H47" s="28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27">
        <f t="shared" si="0"/>
        <v>0</v>
      </c>
      <c r="H48" s="28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27">
        <f t="shared" si="0"/>
        <v>0</v>
      </c>
      <c r="H49" s="28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27">
        <f t="shared" si="0"/>
        <v>0</v>
      </c>
      <c r="H50" s="28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27">
        <f t="shared" si="0"/>
        <v>0</v>
      </c>
      <c r="H51" s="28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27">
        <f t="shared" si="0"/>
        <v>0</v>
      </c>
      <c r="H52" s="28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27">
        <f t="shared" si="0"/>
        <v>0</v>
      </c>
      <c r="H53" s="28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27">
        <f t="shared" si="0"/>
        <v>0</v>
      </c>
      <c r="H54" s="28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27">
        <f t="shared" si="0"/>
        <v>0</v>
      </c>
      <c r="H55" s="28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27">
        <f t="shared" si="0"/>
        <v>0</v>
      </c>
      <c r="H56" s="28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27">
        <f t="shared" si="0"/>
        <v>0</v>
      </c>
      <c r="H57" s="28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27">
        <f t="shared" si="0"/>
        <v>0</v>
      </c>
      <c r="H58" s="28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27">
        <f t="shared" si="0"/>
        <v>0</v>
      </c>
      <c r="H59" s="28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27">
        <f t="shared" si="0"/>
        <v>0</v>
      </c>
      <c r="H60" s="28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27">
        <f t="shared" si="0"/>
        <v>0</v>
      </c>
      <c r="H61" s="28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27">
        <f t="shared" si="0"/>
        <v>0</v>
      </c>
      <c r="H62" s="28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27">
        <f t="shared" si="0"/>
        <v>0</v>
      </c>
      <c r="H63" s="28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27">
        <f t="shared" si="0"/>
        <v>0</v>
      </c>
      <c r="H64" s="28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27">
        <f t="shared" si="0"/>
        <v>0</v>
      </c>
      <c r="H65" s="28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27">
        <f t="shared" si="0"/>
        <v>0</v>
      </c>
      <c r="H66" s="28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27">
        <f t="shared" si="0"/>
        <v>0</v>
      </c>
      <c r="H67" s="28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27">
        <f t="shared" ref="G68:G131" si="2">_xlfn.IFS(B68="Önlisans dersi",3,B68="Lisans dersi",3,B68="Lisansüstü dersi",3,TRUE,0)</f>
        <v>0</v>
      </c>
      <c r="H68" s="28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27">
        <f t="shared" si="2"/>
        <v>0</v>
      </c>
      <c r="H69" s="28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27">
        <f t="shared" si="2"/>
        <v>0</v>
      </c>
      <c r="H70" s="28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27">
        <f t="shared" si="2"/>
        <v>0</v>
      </c>
      <c r="H71" s="28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27">
        <f t="shared" si="2"/>
        <v>0</v>
      </c>
      <c r="H72" s="28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27">
        <f t="shared" si="2"/>
        <v>0</v>
      </c>
      <c r="H73" s="28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27">
        <f t="shared" si="2"/>
        <v>0</v>
      </c>
      <c r="H74" s="28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27">
        <f t="shared" si="2"/>
        <v>0</v>
      </c>
      <c r="H75" s="28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27">
        <f t="shared" si="2"/>
        <v>0</v>
      </c>
      <c r="H76" s="28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27">
        <f t="shared" si="2"/>
        <v>0</v>
      </c>
      <c r="H77" s="28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27">
        <f t="shared" si="2"/>
        <v>0</v>
      </c>
      <c r="H78" s="28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27">
        <f t="shared" si="2"/>
        <v>0</v>
      </c>
      <c r="H79" s="28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27">
        <f t="shared" si="2"/>
        <v>0</v>
      </c>
      <c r="H80" s="28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27">
        <f t="shared" si="2"/>
        <v>0</v>
      </c>
      <c r="H81" s="28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27">
        <f t="shared" si="2"/>
        <v>0</v>
      </c>
      <c r="H82" s="28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27">
        <f t="shared" si="2"/>
        <v>0</v>
      </c>
      <c r="H83" s="28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27">
        <f t="shared" si="2"/>
        <v>0</v>
      </c>
      <c r="H84" s="28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27">
        <f t="shared" si="2"/>
        <v>0</v>
      </c>
      <c r="H85" s="28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27">
        <f t="shared" si="2"/>
        <v>0</v>
      </c>
      <c r="H86" s="28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27">
        <f t="shared" si="2"/>
        <v>0</v>
      </c>
      <c r="H87" s="28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27">
        <f t="shared" si="2"/>
        <v>0</v>
      </c>
      <c r="H88" s="28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27">
        <f t="shared" si="2"/>
        <v>0</v>
      </c>
      <c r="H89" s="28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27">
        <f t="shared" si="2"/>
        <v>0</v>
      </c>
      <c r="H90" s="28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27">
        <f t="shared" si="2"/>
        <v>0</v>
      </c>
      <c r="H91" s="28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27">
        <f t="shared" si="2"/>
        <v>0</v>
      </c>
      <c r="H92" s="28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27">
        <f t="shared" si="2"/>
        <v>0</v>
      </c>
      <c r="H93" s="28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27">
        <f t="shared" si="2"/>
        <v>0</v>
      </c>
      <c r="H94" s="28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27">
        <f t="shared" si="2"/>
        <v>0</v>
      </c>
      <c r="H95" s="28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27">
        <f t="shared" si="2"/>
        <v>0</v>
      </c>
      <c r="H96" s="28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27">
        <f t="shared" si="2"/>
        <v>0</v>
      </c>
      <c r="H97" s="28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27">
        <f t="shared" si="2"/>
        <v>0</v>
      </c>
      <c r="H98" s="28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27">
        <f t="shared" si="2"/>
        <v>0</v>
      </c>
      <c r="H99" s="28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27">
        <f t="shared" si="2"/>
        <v>0</v>
      </c>
      <c r="H100" s="28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27">
        <f t="shared" si="2"/>
        <v>0</v>
      </c>
      <c r="H101" s="28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27">
        <f t="shared" si="2"/>
        <v>0</v>
      </c>
      <c r="H102" s="28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27">
        <f t="shared" si="2"/>
        <v>0</v>
      </c>
      <c r="H103" s="28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27">
        <f t="shared" si="2"/>
        <v>0</v>
      </c>
      <c r="H104" s="28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27">
        <f t="shared" si="2"/>
        <v>0</v>
      </c>
      <c r="H105" s="28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27">
        <f t="shared" si="2"/>
        <v>0</v>
      </c>
      <c r="H106" s="28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27">
        <f t="shared" si="2"/>
        <v>0</v>
      </c>
      <c r="H107" s="28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27">
        <f t="shared" si="2"/>
        <v>0</v>
      </c>
      <c r="H108" s="28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27">
        <f t="shared" si="2"/>
        <v>0</v>
      </c>
      <c r="H109" s="28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27">
        <f t="shared" si="2"/>
        <v>0</v>
      </c>
      <c r="H110" s="28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27">
        <f t="shared" si="2"/>
        <v>0</v>
      </c>
      <c r="H111" s="28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27">
        <f t="shared" si="2"/>
        <v>0</v>
      </c>
      <c r="H112" s="28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27">
        <f t="shared" si="2"/>
        <v>0</v>
      </c>
      <c r="H113" s="28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27">
        <f t="shared" si="2"/>
        <v>0</v>
      </c>
      <c r="H114" s="28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27">
        <f t="shared" si="2"/>
        <v>0</v>
      </c>
      <c r="H115" s="28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27">
        <f t="shared" si="2"/>
        <v>0</v>
      </c>
      <c r="H116" s="28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27">
        <f t="shared" si="2"/>
        <v>0</v>
      </c>
      <c r="H117" s="28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27">
        <f t="shared" si="2"/>
        <v>0</v>
      </c>
      <c r="H118" s="28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27">
        <f t="shared" si="2"/>
        <v>0</v>
      </c>
      <c r="H119" s="28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27">
        <f t="shared" si="2"/>
        <v>0</v>
      </c>
      <c r="H120" s="28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27">
        <f t="shared" si="2"/>
        <v>0</v>
      </c>
      <c r="H121" s="28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27">
        <f t="shared" si="2"/>
        <v>0</v>
      </c>
      <c r="H122" s="28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27">
        <f t="shared" si="2"/>
        <v>0</v>
      </c>
      <c r="H123" s="28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27">
        <f t="shared" si="2"/>
        <v>0</v>
      </c>
      <c r="H124" s="28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27">
        <f t="shared" si="2"/>
        <v>0</v>
      </c>
      <c r="H125" s="28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27">
        <f t="shared" si="2"/>
        <v>0</v>
      </c>
      <c r="H126" s="28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27">
        <f t="shared" si="2"/>
        <v>0</v>
      </c>
      <c r="H127" s="28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27">
        <f t="shared" si="2"/>
        <v>0</v>
      </c>
      <c r="H128" s="28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27">
        <f t="shared" si="2"/>
        <v>0</v>
      </c>
      <c r="H129" s="28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27">
        <f t="shared" si="2"/>
        <v>0</v>
      </c>
      <c r="H130" s="28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27">
        <f t="shared" si="2"/>
        <v>0</v>
      </c>
      <c r="H131" s="28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27">
        <f t="shared" ref="G132:G195" si="4">_xlfn.IFS(B132="Önlisans dersi",3,B132="Lisans dersi",3,B132="Lisansüstü dersi",3,TRUE,0)</f>
        <v>0</v>
      </c>
      <c r="H132" s="28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27">
        <f t="shared" si="4"/>
        <v>0</v>
      </c>
      <c r="H133" s="28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27">
        <f t="shared" si="4"/>
        <v>0</v>
      </c>
      <c r="H134" s="28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27">
        <f t="shared" si="4"/>
        <v>0</v>
      </c>
      <c r="H135" s="28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27">
        <f t="shared" si="4"/>
        <v>0</v>
      </c>
      <c r="H136" s="28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27">
        <f t="shared" si="4"/>
        <v>0</v>
      </c>
      <c r="H137" s="28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27">
        <f t="shared" si="4"/>
        <v>0</v>
      </c>
      <c r="H138" s="28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27">
        <f t="shared" si="4"/>
        <v>0</v>
      </c>
      <c r="H139" s="28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27">
        <f t="shared" si="4"/>
        <v>0</v>
      </c>
      <c r="H140" s="28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27">
        <f t="shared" si="4"/>
        <v>0</v>
      </c>
      <c r="H141" s="28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27">
        <f t="shared" si="4"/>
        <v>0</v>
      </c>
      <c r="H142" s="28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27">
        <f t="shared" si="4"/>
        <v>0</v>
      </c>
      <c r="H143" s="28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27">
        <f t="shared" si="4"/>
        <v>0</v>
      </c>
      <c r="H144" s="28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27">
        <f t="shared" si="4"/>
        <v>0</v>
      </c>
      <c r="H145" s="28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27">
        <f t="shared" si="4"/>
        <v>0</v>
      </c>
      <c r="H146" s="28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27">
        <f t="shared" si="4"/>
        <v>0</v>
      </c>
      <c r="H147" s="28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27">
        <f t="shared" si="4"/>
        <v>0</v>
      </c>
      <c r="H148" s="28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27">
        <f t="shared" si="4"/>
        <v>0</v>
      </c>
      <c r="H149" s="28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27">
        <f t="shared" si="4"/>
        <v>0</v>
      </c>
      <c r="H150" s="28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27">
        <f t="shared" si="4"/>
        <v>0</v>
      </c>
      <c r="H151" s="28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27">
        <f t="shared" si="4"/>
        <v>0</v>
      </c>
      <c r="H152" s="28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27">
        <f t="shared" si="4"/>
        <v>0</v>
      </c>
      <c r="H153" s="28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27">
        <f t="shared" si="4"/>
        <v>0</v>
      </c>
      <c r="H154" s="28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27">
        <f t="shared" si="4"/>
        <v>0</v>
      </c>
      <c r="H155" s="28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27">
        <f t="shared" si="4"/>
        <v>0</v>
      </c>
      <c r="H156" s="28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27">
        <f t="shared" si="4"/>
        <v>0</v>
      </c>
      <c r="H157" s="28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27">
        <f t="shared" si="4"/>
        <v>0</v>
      </c>
      <c r="H158" s="28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27">
        <f t="shared" si="4"/>
        <v>0</v>
      </c>
      <c r="H159" s="28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27">
        <f t="shared" si="4"/>
        <v>0</v>
      </c>
      <c r="H160" s="28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27">
        <f t="shared" si="4"/>
        <v>0</v>
      </c>
      <c r="H161" s="28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27">
        <f t="shared" si="4"/>
        <v>0</v>
      </c>
      <c r="H162" s="28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27">
        <f t="shared" si="4"/>
        <v>0</v>
      </c>
      <c r="H163" s="28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27">
        <f t="shared" si="4"/>
        <v>0</v>
      </c>
      <c r="H164" s="28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27">
        <f t="shared" si="4"/>
        <v>0</v>
      </c>
      <c r="H165" s="28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27">
        <f t="shared" si="4"/>
        <v>0</v>
      </c>
      <c r="H166" s="28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27">
        <f t="shared" si="4"/>
        <v>0</v>
      </c>
      <c r="H167" s="28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27">
        <f t="shared" si="4"/>
        <v>0</v>
      </c>
      <c r="H168" s="28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27">
        <f t="shared" si="4"/>
        <v>0</v>
      </c>
      <c r="H169" s="28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27">
        <f t="shared" si="4"/>
        <v>0</v>
      </c>
      <c r="H170" s="28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27">
        <f t="shared" si="4"/>
        <v>0</v>
      </c>
      <c r="H171" s="28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27">
        <f t="shared" si="4"/>
        <v>0</v>
      </c>
      <c r="H172" s="28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27">
        <f t="shared" si="4"/>
        <v>0</v>
      </c>
      <c r="H173" s="28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27">
        <f t="shared" si="4"/>
        <v>0</v>
      </c>
      <c r="H174" s="28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27">
        <f t="shared" si="4"/>
        <v>0</v>
      </c>
      <c r="H175" s="28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27">
        <f t="shared" si="4"/>
        <v>0</v>
      </c>
      <c r="H176" s="28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27">
        <f t="shared" si="4"/>
        <v>0</v>
      </c>
      <c r="H177" s="28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27">
        <f t="shared" si="4"/>
        <v>0</v>
      </c>
      <c r="H178" s="28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27">
        <f t="shared" si="4"/>
        <v>0</v>
      </c>
      <c r="H179" s="28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27">
        <f t="shared" si="4"/>
        <v>0</v>
      </c>
      <c r="H180" s="28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27">
        <f t="shared" si="4"/>
        <v>0</v>
      </c>
      <c r="H181" s="28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27">
        <f t="shared" si="4"/>
        <v>0</v>
      </c>
      <c r="H182" s="28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27">
        <f t="shared" si="4"/>
        <v>0</v>
      </c>
      <c r="H183" s="28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27">
        <f t="shared" si="4"/>
        <v>0</v>
      </c>
      <c r="H184" s="28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27">
        <f t="shared" si="4"/>
        <v>0</v>
      </c>
      <c r="H185" s="28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27">
        <f t="shared" si="4"/>
        <v>0</v>
      </c>
      <c r="H186" s="28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27">
        <f t="shared" si="4"/>
        <v>0</v>
      </c>
      <c r="H187" s="28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27">
        <f t="shared" si="4"/>
        <v>0</v>
      </c>
      <c r="H188" s="28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27">
        <f t="shared" si="4"/>
        <v>0</v>
      </c>
      <c r="H189" s="28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27">
        <f t="shared" si="4"/>
        <v>0</v>
      </c>
      <c r="H190" s="28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27">
        <f t="shared" si="4"/>
        <v>0</v>
      </c>
      <c r="H191" s="28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27">
        <f t="shared" si="4"/>
        <v>0</v>
      </c>
      <c r="H192" s="28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27">
        <f t="shared" si="4"/>
        <v>0</v>
      </c>
      <c r="H193" s="28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27">
        <f t="shared" si="4"/>
        <v>0</v>
      </c>
      <c r="H194" s="28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27">
        <f t="shared" si="4"/>
        <v>0</v>
      </c>
      <c r="H195" s="28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27">
        <f t="shared" ref="G196:G250" si="6">_xlfn.IFS(B196="Önlisans dersi",3,B196="Lisans dersi",3,B196="Lisansüstü dersi",3,TRUE,0)</f>
        <v>0</v>
      </c>
      <c r="H196" s="28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27">
        <f t="shared" si="6"/>
        <v>0</v>
      </c>
      <c r="H197" s="28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27">
        <f t="shared" si="6"/>
        <v>0</v>
      </c>
      <c r="H198" s="28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27">
        <f t="shared" si="6"/>
        <v>0</v>
      </c>
      <c r="H199" s="28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27">
        <f t="shared" si="6"/>
        <v>0</v>
      </c>
      <c r="H200" s="28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27">
        <f t="shared" si="6"/>
        <v>0</v>
      </c>
      <c r="H201" s="28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27">
        <f t="shared" si="6"/>
        <v>0</v>
      </c>
      <c r="H202" s="28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27">
        <f t="shared" si="6"/>
        <v>0</v>
      </c>
      <c r="H203" s="28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27">
        <f t="shared" si="6"/>
        <v>0</v>
      </c>
      <c r="H204" s="28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27">
        <f t="shared" si="6"/>
        <v>0</v>
      </c>
      <c r="H205" s="28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27">
        <f t="shared" si="6"/>
        <v>0</v>
      </c>
      <c r="H206" s="28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27">
        <f t="shared" si="6"/>
        <v>0</v>
      </c>
      <c r="H207" s="28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27">
        <f t="shared" si="6"/>
        <v>0</v>
      </c>
      <c r="H208" s="28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27">
        <f t="shared" si="6"/>
        <v>0</v>
      </c>
      <c r="H209" s="28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27">
        <f t="shared" si="6"/>
        <v>0</v>
      </c>
      <c r="H210" s="28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27">
        <f t="shared" si="6"/>
        <v>0</v>
      </c>
      <c r="H211" s="28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27">
        <f t="shared" si="6"/>
        <v>0</v>
      </c>
      <c r="H212" s="28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27">
        <f t="shared" si="6"/>
        <v>0</v>
      </c>
      <c r="H213" s="28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27">
        <f t="shared" si="6"/>
        <v>0</v>
      </c>
      <c r="H214" s="28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27">
        <f t="shared" si="6"/>
        <v>0</v>
      </c>
      <c r="H215" s="28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27">
        <f t="shared" si="6"/>
        <v>0</v>
      </c>
      <c r="H216" s="28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27">
        <f t="shared" si="6"/>
        <v>0</v>
      </c>
      <c r="H217" s="28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27">
        <f t="shared" si="6"/>
        <v>0</v>
      </c>
      <c r="H218" s="28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27">
        <f t="shared" si="6"/>
        <v>0</v>
      </c>
      <c r="H219" s="28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27">
        <f t="shared" si="6"/>
        <v>0</v>
      </c>
      <c r="H220" s="28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27">
        <f t="shared" si="6"/>
        <v>0</v>
      </c>
      <c r="H221" s="28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27">
        <f t="shared" si="6"/>
        <v>0</v>
      </c>
      <c r="H222" s="28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27">
        <f t="shared" si="6"/>
        <v>0</v>
      </c>
      <c r="H223" s="28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27">
        <f t="shared" si="6"/>
        <v>0</v>
      </c>
      <c r="H224" s="28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27">
        <f t="shared" si="6"/>
        <v>0</v>
      </c>
      <c r="H225" s="28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27">
        <f t="shared" si="6"/>
        <v>0</v>
      </c>
      <c r="H226" s="28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27">
        <f t="shared" si="6"/>
        <v>0</v>
      </c>
      <c r="H227" s="28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27">
        <f t="shared" si="6"/>
        <v>0</v>
      </c>
      <c r="H228" s="28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27">
        <f t="shared" si="6"/>
        <v>0</v>
      </c>
      <c r="H229" s="28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27">
        <f t="shared" si="6"/>
        <v>0</v>
      </c>
      <c r="H230" s="28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27">
        <f t="shared" si="6"/>
        <v>0</v>
      </c>
      <c r="H231" s="28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27">
        <f t="shared" si="6"/>
        <v>0</v>
      </c>
      <c r="H232" s="28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27">
        <f t="shared" si="6"/>
        <v>0</v>
      </c>
      <c r="H233" s="28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27">
        <f t="shared" si="6"/>
        <v>0</v>
      </c>
      <c r="H234" s="28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27">
        <f t="shared" si="6"/>
        <v>0</v>
      </c>
      <c r="H235" s="28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27">
        <f t="shared" si="6"/>
        <v>0</v>
      </c>
      <c r="H236" s="28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27">
        <f t="shared" si="6"/>
        <v>0</v>
      </c>
      <c r="H237" s="28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27">
        <f t="shared" si="6"/>
        <v>0</v>
      </c>
      <c r="H238" s="28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27">
        <f t="shared" si="6"/>
        <v>0</v>
      </c>
      <c r="H239" s="28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27">
        <f t="shared" si="6"/>
        <v>0</v>
      </c>
      <c r="H240" s="28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27">
        <f t="shared" si="6"/>
        <v>0</v>
      </c>
      <c r="H241" s="28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27">
        <f t="shared" si="6"/>
        <v>0</v>
      </c>
      <c r="H242" s="28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27">
        <f t="shared" si="6"/>
        <v>0</v>
      </c>
      <c r="H243" s="28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27">
        <f t="shared" si="6"/>
        <v>0</v>
      </c>
      <c r="H244" s="28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27">
        <f t="shared" si="6"/>
        <v>0</v>
      </c>
      <c r="H245" s="28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27">
        <f t="shared" si="6"/>
        <v>0</v>
      </c>
      <c r="H246" s="28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27">
        <f t="shared" si="6"/>
        <v>0</v>
      </c>
      <c r="H247" s="28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27">
        <f t="shared" si="6"/>
        <v>0</v>
      </c>
      <c r="H248" s="28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27">
        <f t="shared" si="6"/>
        <v>0</v>
      </c>
      <c r="H249" s="28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27">
        <f t="shared" si="6"/>
        <v>0</v>
      </c>
      <c r="H250" s="28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a6Dj0v8+M49xn9yaNaLoyxByUo9ydUtMbMm7uwUkERqQ+lm4+dbgGo+KbOLhP13z1UT3eCfJe28Q/AB/cFNxcA==" saltValue="c3UZB/RJXpejchulHdcPwQ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5603A37-60CA-45B4-834E-A9F24B0FF834}">
          <x14:formula1>
            <xm:f>LİSTELER!$A$1:$A$9</xm:f>
          </x14:formula1>
          <xm:sqref>A3:A250</xm:sqref>
        </x14:dataValidation>
        <x14:dataValidation type="list" allowBlank="1" showInputMessage="1" showErrorMessage="1" xr:uid="{9DA65B51-7D02-4839-9231-F10E86DC503A}">
          <x14:formula1>
            <xm:f>LİSTELER!$B$1:$B$7</xm:f>
          </x14:formula1>
          <xm:sqref>B251:B252</xm:sqref>
        </x14:dataValidation>
        <x14:dataValidation type="list" allowBlank="1" showInputMessage="1" showErrorMessage="1" xr:uid="{719B820D-ACAE-47D9-B592-5C27F7EE60F0}">
          <x14:formula1>
            <xm:f>LİSTELER!$P$1:$P$2</xm:f>
          </x14:formula1>
          <xm:sqref>E3:E250</xm:sqref>
        </x14:dataValidation>
        <x14:dataValidation type="list" allowBlank="1" showInputMessage="1" showErrorMessage="1" xr:uid="{88EE1CCF-DAFB-4720-9A85-BDE025B3D7B4}">
          <x14:formula1>
            <xm:f>LİSTELER!$Q$1:$Q$2</xm:f>
          </x14:formula1>
          <xm:sqref>F3:F250</xm:sqref>
        </x14:dataValidation>
        <x14:dataValidation type="list" allowBlank="1" showInputMessage="1" showErrorMessage="1" xr:uid="{32C9CCFB-8F3B-427D-8FFD-6068DD64F206}">
          <x14:formula1>
            <xm:f>LİSTELER!$I$1:$I$3</xm:f>
          </x14:formula1>
          <xm:sqref>B3:B250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1.UA MAKALE</vt:lpstr>
      <vt:lpstr>FORMÜL</vt:lpstr>
      <vt:lpstr>2.ULUSAL MAKALE</vt:lpstr>
      <vt:lpstr>3. KİTAP</vt:lpstr>
      <vt:lpstr>4. ATIF</vt:lpstr>
      <vt:lpstr>5. L.ÜSTÜ TEZ D.</vt:lpstr>
      <vt:lpstr>6. PROJE</vt:lpstr>
      <vt:lpstr>7. BİL. TOPLANTI</vt:lpstr>
      <vt:lpstr>8. EĞİTİM-ÖĞRETİM</vt:lpstr>
      <vt:lpstr>9.PATENT&amp;F.MODEL</vt:lpstr>
      <vt:lpstr>10. ÖDÜL</vt:lpstr>
      <vt:lpstr>11. EDİTÖRLÜK</vt:lpstr>
      <vt:lpstr>12. DİĞER</vt:lpstr>
      <vt:lpstr>13. YARIŞMA,PROJE,YAZILIM</vt:lpstr>
      <vt:lpstr>ÖZEL KOŞULLAR</vt:lpstr>
      <vt:lpstr>TOPLAM PUAN</vt:lpstr>
      <vt:lpstr>LİSTELER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Çaygöz</dc:creator>
  <cp:lastModifiedBy>Ece Çaygöz</cp:lastModifiedBy>
  <cp:lastPrinted>2023-04-17T11:16:40Z</cp:lastPrinted>
  <dcterms:created xsi:type="dcterms:W3CDTF">2023-03-14T13:38:14Z</dcterms:created>
  <dcterms:modified xsi:type="dcterms:W3CDTF">2025-04-07T14:48:30Z</dcterms:modified>
</cp:coreProperties>
</file>