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64011"/>
  <mc:AlternateContent xmlns:mc="http://schemas.openxmlformats.org/markup-compatibility/2006">
    <mc:Choice Requires="x15">
      <x15ac:absPath xmlns:x15ac="http://schemas.microsoft.com/office/spreadsheetml/2010/11/ac" url="C:\Users\h.ozmutafoglu\Documents\SİGORTA POLİÇE DÖKÜM VE TEKLİFLERİ\İKU 2021-2022 SİGORTA TEKLİF ÇALIŞMA\"/>
    </mc:Choice>
  </mc:AlternateContent>
  <bookViews>
    <workbookView xWindow="0" yWindow="0" windowWidth="23040" windowHeight="9204"/>
  </bookViews>
  <sheets>
    <sheet name="İKÜ SİG.2021-2022 %15 artış (2" sheetId="36" r:id="rId1"/>
    <sheet name="İKÜ İŞVEREN MALİ MES. 2021-2022" sheetId="29" r:id="rId2"/>
    <sheet name="ARAÇ LİSTESİ 2021-2022" sheetId="30" r:id="rId3"/>
  </sheets>
  <definedNames>
    <definedName name="_xlnm._FilterDatabase" localSheetId="2" hidden="1">'ARAÇ LİSTESİ 2021-2022'!$B$3:$R$13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8" i="36" l="1"/>
  <c r="C31" i="29" l="1"/>
  <c r="C25" i="29"/>
  <c r="C24" i="29" l="1"/>
  <c r="V28" i="36"/>
  <c r="L22" i="36"/>
  <c r="V19" i="36" l="1"/>
  <c r="V26" i="36"/>
  <c r="V18" i="36"/>
  <c r="V17" i="36"/>
  <c r="V16" i="36"/>
  <c r="V15" i="36"/>
  <c r="V14" i="36"/>
  <c r="V13" i="36"/>
  <c r="V12" i="36"/>
  <c r="V11" i="36"/>
  <c r="V10" i="36"/>
  <c r="V9" i="36"/>
  <c r="K28" i="36" l="1"/>
  <c r="J24" i="36"/>
  <c r="G7" i="36"/>
  <c r="D7" i="36"/>
  <c r="U25" i="36"/>
  <c r="M23" i="36"/>
  <c r="V23" i="36" s="1"/>
  <c r="P21" i="36"/>
  <c r="P28" i="36" s="1"/>
  <c r="S20" i="36"/>
  <c r="Q19" i="36"/>
  <c r="R18" i="36"/>
  <c r="N17" i="36"/>
  <c r="N28" i="36" s="1"/>
  <c r="H16" i="36"/>
  <c r="H28" i="36" s="1"/>
  <c r="G15" i="36"/>
  <c r="F15" i="36"/>
  <c r="E15" i="36"/>
  <c r="G14" i="36"/>
  <c r="F14" i="36"/>
  <c r="D14" i="36"/>
  <c r="G13" i="36"/>
  <c r="F13" i="36"/>
  <c r="D13" i="36"/>
  <c r="G12" i="36"/>
  <c r="F12" i="36"/>
  <c r="D12" i="36"/>
  <c r="D11" i="36"/>
  <c r="G10" i="36"/>
  <c r="F10" i="36"/>
  <c r="D10" i="36"/>
  <c r="D6" i="36"/>
  <c r="G9" i="36"/>
  <c r="E9" i="36"/>
  <c r="G8" i="36"/>
  <c r="F8" i="36"/>
  <c r="D8" i="36"/>
  <c r="T6" i="36"/>
  <c r="T28" i="36" s="1"/>
  <c r="G6" i="36"/>
  <c r="F6" i="36"/>
  <c r="Y32" i="36"/>
  <c r="Y31" i="36"/>
  <c r="AA33" i="36" s="1"/>
  <c r="U28" i="36"/>
  <c r="S28" i="36"/>
  <c r="O28" i="36"/>
  <c r="L28" i="36"/>
  <c r="J28" i="36"/>
  <c r="I28" i="36"/>
  <c r="V25" i="36"/>
  <c r="V24" i="36"/>
  <c r="V22" i="36"/>
  <c r="V20" i="36"/>
  <c r="W15" i="36"/>
  <c r="V7" i="36"/>
  <c r="M28" i="36" l="1"/>
  <c r="V21" i="36"/>
  <c r="R28" i="36"/>
  <c r="E28" i="36"/>
  <c r="G28" i="36"/>
  <c r="F28" i="36"/>
  <c r="D28" i="36"/>
  <c r="V8" i="36"/>
  <c r="V6" i="36"/>
  <c r="K18" i="30" l="1"/>
  <c r="AA32" i="36" l="1"/>
</calcChain>
</file>

<file path=xl/sharedStrings.xml><?xml version="1.0" encoding="utf-8"?>
<sst xmlns="http://schemas.openxmlformats.org/spreadsheetml/2006/main" count="235" uniqueCount="180">
  <si>
    <t>YANGIN SİGORTA POLİÇELERİ</t>
  </si>
  <si>
    <t xml:space="preserve"> </t>
  </si>
  <si>
    <t>SIRA NO</t>
  </si>
  <si>
    <t>SİGORTALI VE RİZİKO ADRESİ</t>
  </si>
  <si>
    <t>BİNA M2</t>
  </si>
  <si>
    <t>3.480 M2</t>
  </si>
  <si>
    <t>TOPLAM</t>
  </si>
  <si>
    <t>bina Yangın 
yıldırım İnflak</t>
  </si>
  <si>
    <t>makine yangın</t>
  </si>
  <si>
    <t>demirbaş 
yangın</t>
  </si>
  <si>
    <t>komşu mali mesuliyet</t>
  </si>
  <si>
    <t>maddi+bedeni Hasar</t>
  </si>
  <si>
    <t>emniyeti su istimal</t>
  </si>
  <si>
    <t>sabit makine kırlması</t>
  </si>
  <si>
    <t>elektronik cihaz</t>
  </si>
  <si>
    <t>taşınan para</t>
  </si>
  <si>
    <t>toplam</t>
  </si>
  <si>
    <r>
      <t xml:space="preserve">İKU-HUKUK </t>
    </r>
    <r>
      <rPr>
        <sz val="16"/>
        <rFont val="Tahoma"/>
        <family val="2"/>
        <charset val="162"/>
      </rPr>
      <t>FAK.Hürriyet Cad. No:1 Şirinevler /İSTANBUL</t>
    </r>
  </si>
  <si>
    <r>
      <t>İ.K.Ü.  MYO EK BİNA</t>
    </r>
    <r>
      <rPr>
        <sz val="16"/>
        <rFont val="Tahoma"/>
        <family val="2"/>
        <charset val="162"/>
      </rPr>
      <t xml:space="preserve">                    Kuleli Mevkii 15 paf. 8097 parsel Hürriyet cd. No:5 B.Evler</t>
    </r>
  </si>
  <si>
    <r>
      <t xml:space="preserve">İ.K.Ü. HAZIRLIK  </t>
    </r>
    <r>
      <rPr>
        <sz val="16"/>
        <rFont val="Tahoma"/>
        <family val="2"/>
        <charset val="162"/>
      </rPr>
      <t xml:space="preserve">       Kuleli Mevkii 15 paf. 8116 parsel Sümbül Sk. B.Evler</t>
    </r>
  </si>
  <si>
    <r>
      <t xml:space="preserve">    İ.K.Ü. MYO İNCİRLİ     </t>
    </r>
    <r>
      <rPr>
        <sz val="16"/>
        <rFont val="Tahoma"/>
        <family val="2"/>
        <charset val="162"/>
      </rPr>
      <t>İncirli yolbaşı sk. Bakırköy</t>
    </r>
  </si>
  <si>
    <t xml:space="preserve">Hekim </t>
  </si>
  <si>
    <t>emtia yangın +değerli eşya (tablo)</t>
  </si>
  <si>
    <t>cam kırılma</t>
  </si>
  <si>
    <t>Dekorasyon</t>
  </si>
  <si>
    <t>kiracı mali mesuliyet</t>
  </si>
  <si>
    <r>
      <t>İ.K.Ü. ESKİ ERKEK YURDU</t>
    </r>
    <r>
      <rPr>
        <sz val="16"/>
        <rFont val="Tahoma"/>
        <family val="2"/>
        <charset val="162"/>
      </rPr>
      <t xml:space="preserve"> BİNASI Hürriyet mh.Sümbül sk. N:27 B.evler</t>
    </r>
  </si>
  <si>
    <t>2.567M2</t>
  </si>
  <si>
    <t>kaza Başına (670 kkişi)</t>
  </si>
  <si>
    <t xml:space="preserve"> İSTANBUL KÜLTÜR ÜNİVERSİTESİ </t>
  </si>
  <si>
    <t>İŞVEREN MALİ  MESULİYET SİGORTASI POLİÇELERİ</t>
  </si>
  <si>
    <t>ŞİRKETLER</t>
  </si>
  <si>
    <t>SİGORTA KONUSU</t>
  </si>
  <si>
    <t>KİŞİ SAYISI</t>
  </si>
  <si>
    <t>YILLIK ÖDEMELER YEKÜNÜ (USD)</t>
  </si>
  <si>
    <t xml:space="preserve">                   TEMİNAT TUTARI </t>
  </si>
  <si>
    <t xml:space="preserve">     KİŞİ BAŞINA</t>
  </si>
  <si>
    <t>KAZA BAŞINA (TOPLAM)</t>
  </si>
  <si>
    <t>İSTANBUL KÜLTÜR ÜNİVERİSTESİ</t>
  </si>
  <si>
    <t>İŞVEREN MALİ MESULİYET SİGORTASI</t>
  </si>
  <si>
    <t>100.000.-USD</t>
  </si>
  <si>
    <t>500.000.-USD</t>
  </si>
  <si>
    <t>SİGORTA</t>
  </si>
  <si>
    <t>TEMİNATLAR:   DEPREM VE YANGIN 8 EK TEMİNAT KANUNİ LİMİTLER DIŞINDA MUAFİYETLER KABUL EDİLMEYECEKTİR .</t>
  </si>
  <si>
    <t xml:space="preserve">EK TEMİNAT DAHİL :YANGIN, DEPREM, TERÖR, DAHİLİ SU, SEYLAP, HIRSIZLIK, KOMŞUVE KİRACI  MALİ MESULİYET, FIRTINA, DUMAN, ARAÇ </t>
  </si>
  <si>
    <t>ÇARPMASI, KAR AĞIRLIĞI, HAVA TAŞITI, YER KAYMASI,GIDA ZEHİRLENMESİ,TAŞORAN ,ALT KİRACI ,TABELA, ASANSOR,YURUYEN MERDIVAN ,</t>
  </si>
  <si>
    <t>KASA TEMINATI,ENKAZ KALDIRMA,HAVA İTFAIYE VE AMBULANS,OTOPARK,CATI COKME DAHİLDİR</t>
  </si>
  <si>
    <t xml:space="preserve">KÜLTÜR GRUBUNA ÖZEL WORDİNG EKDEDİR </t>
  </si>
  <si>
    <t xml:space="preserve">ACENTE  POLİCELERDE SEKTORE ÖZEL EKSİK HUSUS KALMAMASI ICIN WORDİNG DESTEK OLMALIDIR ÖZELLİKLE YANGIN KARKABI POLİCELERİ İÇİN </t>
  </si>
  <si>
    <t>NOT: 1-BÜTÜN POLİÇELER % 2 DEPREM MUAFİYETİ İLE YAPILACAKTIR</t>
  </si>
  <si>
    <t>RENAULT FLUENCE DYNAMIQUE</t>
  </si>
  <si>
    <t>1.5 DCI 105</t>
  </si>
  <si>
    <t>K9KG8D233585</t>
  </si>
  <si>
    <t>VF1LZBB0644178767</t>
  </si>
  <si>
    <t>MERCEDES</t>
  </si>
  <si>
    <t>WDD2120891A333961</t>
  </si>
  <si>
    <t>K9KG8D235381</t>
  </si>
  <si>
    <t>VF1LZBB0644409259</t>
  </si>
  <si>
    <t>RENAULT MEGANE</t>
  </si>
  <si>
    <t>MEGANE</t>
  </si>
  <si>
    <t>K9KF8R033418</t>
  </si>
  <si>
    <t>VF1BZAA0546055533</t>
  </si>
  <si>
    <t xml:space="preserve">JAGUAR </t>
  </si>
  <si>
    <t>260613184259204PT</t>
  </si>
  <si>
    <t>SAJAA22M1DPV58595</t>
  </si>
  <si>
    <t>AUDİ</t>
  </si>
  <si>
    <t>A8</t>
  </si>
  <si>
    <t>CDT012706</t>
  </si>
  <si>
    <t>WAUZZZ4H2DN008396</t>
  </si>
  <si>
    <t>BUICK</t>
  </si>
  <si>
    <t>SKYHAWK</t>
  </si>
  <si>
    <t>V4606237</t>
  </si>
  <si>
    <t>1G4CU5212V4606237</t>
  </si>
  <si>
    <t>S 350- S 350 L</t>
  </si>
  <si>
    <t>WDD2211561A053833</t>
  </si>
  <si>
    <t>RENAULT CLİO</t>
  </si>
  <si>
    <t>1147 CLİO JOY</t>
  </si>
  <si>
    <t>H5FD403D092797</t>
  </si>
  <si>
    <t>VF15R400E52711223</t>
  </si>
  <si>
    <t>RENAULT FLUENCE  ICON 1.5 DCİ 110 BG</t>
  </si>
  <si>
    <t>FLU</t>
  </si>
  <si>
    <t>K9KJ836D314464</t>
  </si>
  <si>
    <t>VF1LZBD0648917823</t>
  </si>
  <si>
    <t xml:space="preserve">PLAKA </t>
  </si>
  <si>
    <t>SİGORTA BAŞLAMA TARİHİ</t>
  </si>
  <si>
    <t xml:space="preserve">SİGORTA BİTİŞ TARİHİ </t>
  </si>
  <si>
    <t>ARAÇ MARKASI</t>
  </si>
  <si>
    <t>ARAÇ TİPİ</t>
  </si>
  <si>
    <t>KULLANIM ŞEKLİ</t>
  </si>
  <si>
    <t xml:space="preserve">MODEL YILI </t>
  </si>
  <si>
    <t>KOLTUK ADEDİ</t>
  </si>
  <si>
    <t>MOTOR NO</t>
  </si>
  <si>
    <t>ŞASE NO</t>
  </si>
  <si>
    <t xml:space="preserve">HUSUSİ OTOMOBİL </t>
  </si>
  <si>
    <t>4+1</t>
  </si>
  <si>
    <r>
      <t>34 DY 6734</t>
    </r>
    <r>
      <rPr>
        <b/>
        <sz val="10"/>
        <color rgb="FFFF0000"/>
        <rFont val="Arial"/>
        <family val="2"/>
        <charset val="162"/>
      </rPr>
      <t>( 34 AA 017)</t>
    </r>
  </si>
  <si>
    <t>34 SSJ 78</t>
  </si>
  <si>
    <t>34 TJ  585</t>
  </si>
  <si>
    <t>34 TJ  593</t>
  </si>
  <si>
    <t>34  AJ  774</t>
  </si>
  <si>
    <t>34 ZP 1820</t>
  </si>
  <si>
    <t>34 JS 4291</t>
  </si>
  <si>
    <t>34 VD 3803</t>
  </si>
  <si>
    <t>34 DS 2835</t>
  </si>
  <si>
    <t>34 VG 1328</t>
  </si>
  <si>
    <t>kasa teminatı</t>
  </si>
  <si>
    <t>*</t>
  </si>
  <si>
    <t>3.ŞAHIS MALİ SORUMLULIK SİGORTA POLİÇESİNDE, OKULLARIMIZDA ÖĞRENİM GÖREN ÖĞRENCİLER VE ÖĞRENCİ YAKINLARI İŞ BU POLİÇE ŞARTLARI GEREĞİNCE 3.ŞAHIS OLARAK SAYILACAKTIR.</t>
  </si>
  <si>
    <t>KIYMET TAKDİRİ EKSPERTİZ MUTABAKAT RAPORU</t>
  </si>
  <si>
    <t>YAPILACAK</t>
  </si>
  <si>
    <r>
      <t xml:space="preserve">YENİ ERKEK YURDU BİNASI(Kiralık) </t>
    </r>
    <r>
      <rPr>
        <sz val="16"/>
        <rFont val="Tahoma"/>
        <family val="2"/>
        <charset val="162"/>
      </rPr>
      <t>Hürriyet mah.Sümbül sok.Yıldıray yurdu Bahçelievler</t>
    </r>
  </si>
  <si>
    <r>
      <t xml:space="preserve">İSTANBUL KÜLTÜR ÜNİVERSİTESİ </t>
    </r>
    <r>
      <rPr>
        <sz val="16"/>
        <rFont val="Tahoma"/>
        <family val="2"/>
        <charset val="162"/>
      </rPr>
      <t>Ataköy</t>
    </r>
    <r>
      <rPr>
        <b/>
        <sz val="16"/>
        <rFont val="Tahoma"/>
        <family val="2"/>
        <charset val="162"/>
      </rPr>
      <t xml:space="preserve"> Y</t>
    </r>
    <r>
      <rPr>
        <sz val="16"/>
        <rFont val="Tahoma"/>
        <family val="2"/>
        <charset val="162"/>
      </rPr>
      <t>erleşkesi D-100 Yan Yol Ataköy-Bakırköy/İSTANBUL</t>
    </r>
  </si>
  <si>
    <t>Tüm İKU Adresleri İçin 3.Şahıs Mali Mesuliyet</t>
  </si>
  <si>
    <t>Tüm İKU Adresleri İçin Emniyeti Suistimal</t>
  </si>
  <si>
    <t>Tüm İKU Adreslerindeki Elektronik Cihaz Sigortası</t>
  </si>
  <si>
    <t>Tüm İKU Adreslerindeki Taşınan Para</t>
  </si>
  <si>
    <t>Tüm İKU Adresleri İçin Komşu Mali Mesuliyet</t>
  </si>
  <si>
    <t>Tüm İKU Adresleri İçin Kiracı Mali Mesuliyet</t>
  </si>
  <si>
    <t>Tüm İKU Adresleri İçin Cam Kırılma sigortası</t>
  </si>
  <si>
    <t>Kulanıcı hataları</t>
  </si>
  <si>
    <t>HEKİM SORUMLULUK</t>
  </si>
  <si>
    <t>enkaz kaldırma(toplam sig.bedelinin %4 kadar poliçede var</t>
  </si>
  <si>
    <t>POLİÇE NO</t>
  </si>
  <si>
    <t>POLİÇE TUTARI</t>
  </si>
  <si>
    <t xml:space="preserve">ATAKÖY 2 </t>
  </si>
  <si>
    <t>34 DY 6734( 34 AA 017)</t>
  </si>
  <si>
    <t>34 BHJ 248</t>
  </si>
  <si>
    <t>ISUZU</t>
  </si>
  <si>
    <t>NOVO LUX</t>
  </si>
  <si>
    <t>34 BHE 562</t>
  </si>
  <si>
    <t>34 BHE548</t>
  </si>
  <si>
    <t>016255063438204PT</t>
  </si>
  <si>
    <t>SAJAA22M1HPW07641</t>
  </si>
  <si>
    <t>OTOBÜS (CA TEK KATLI)</t>
  </si>
  <si>
    <t>NNAM0L8LN02000328</t>
  </si>
  <si>
    <t>NNAM0L8LN02000327</t>
  </si>
  <si>
    <t>44.613 M2</t>
  </si>
  <si>
    <t>5.700 M2</t>
  </si>
  <si>
    <t>4.904 M2</t>
  </si>
  <si>
    <t>3.000 M2</t>
  </si>
  <si>
    <t>6.326 M2</t>
  </si>
  <si>
    <t>21.305 M2</t>
  </si>
  <si>
    <t>300 M2</t>
  </si>
  <si>
    <t>Tüm İKU Adreslerindeki Kiralanan demirbaşların Kullanımdan doğacak hasarlar</t>
  </si>
  <si>
    <r>
      <t xml:space="preserve"> C BLOK-SAĞLIK BİLİMLERİ FAKÜLTESİ </t>
    </r>
    <r>
      <rPr>
        <sz val="16"/>
        <rFont val="Tahoma"/>
        <family val="2"/>
        <charset val="162"/>
      </rPr>
      <t>Hürriyet mh.Sümbül sk. N:22 B.evler</t>
    </r>
  </si>
  <si>
    <r>
      <t xml:space="preserve"> BASIN EKSPERS YERLEŞKESİ-</t>
    </r>
    <r>
      <rPr>
        <sz val="16"/>
        <rFont val="Tahoma"/>
        <family val="2"/>
        <charset val="162"/>
      </rPr>
      <t xml:space="preserve">Halkalı Merkez Mahallesi Basın Ekspers Cad. NO:9/11 K.Çekmece/İSTANBUL
</t>
    </r>
    <r>
      <rPr>
        <b/>
        <sz val="16"/>
        <rFont val="Tahoma"/>
        <family val="2"/>
        <charset val="162"/>
      </rPr>
      <t xml:space="preserve">
</t>
    </r>
  </si>
  <si>
    <t>E350 CDI 4 MATİCPREMIUM</t>
  </si>
  <si>
    <t xml:space="preserve">         3-TEKLİFLERE DETAYLI ÖZET TABLO VE ÖDEME TABLOSU  EKLENMELİDİR.</t>
  </si>
  <si>
    <t xml:space="preserve">         4-OTOPARK SORUMLULUĞU DAHİDİR</t>
  </si>
  <si>
    <t xml:space="preserve">         5-ÖĞRENCI VE VELİLER ÜÇÜNCÜ SAHIS SAYILACAKTIR</t>
  </si>
  <si>
    <t xml:space="preserve">         2-TEKLİFLER EN GEÇ ……………... TARİHİNE KADAR VERİLECEKTİR. </t>
  </si>
  <si>
    <t xml:space="preserve">        6-TEKLİFLER KAPALI ZARF İÇERİSİNDE ……………………..a TESLİM EDİLECEKTİR.</t>
  </si>
  <si>
    <t>POLİÇ NO</t>
  </si>
  <si>
    <t>TUTAR</t>
  </si>
  <si>
    <t>MALİ SORUMLULUK</t>
  </si>
  <si>
    <t>KOLTUK FERDİ KAZA/ANAHTAR KAYBI</t>
  </si>
  <si>
    <t>TL</t>
  </si>
  <si>
    <t>USD</t>
  </si>
  <si>
    <t>2020-2021 SİGORTA TEMİNAT  TABLOSU</t>
  </si>
  <si>
    <t>POLİÇ TUTAR</t>
  </si>
  <si>
    <t>NNA  XJ</t>
  </si>
  <si>
    <t>2019 / 2020 SİGORTA TEMİNAT TUTARLARI REVİZE EDİLMİŞTİR.</t>
  </si>
  <si>
    <t>POLİÇE  ÖDEME TUTARI</t>
  </si>
  <si>
    <t>34 BHE 548</t>
  </si>
  <si>
    <t>MALİ SORUMLULUK SİG</t>
  </si>
  <si>
    <t>AXA MALİ MES SİG</t>
  </si>
  <si>
    <t xml:space="preserve">                </t>
  </si>
  <si>
    <t>Kyosera yazıcılar ile Clonera Ataköy sistem odasındaki sunucu ve veri toplama ünitesi</t>
  </si>
  <si>
    <t>İKU ARAÇ LİSTESİ 2021-2022 YILI</t>
  </si>
  <si>
    <t>Yapıldı 25.08.2021-2022 pol.no305261424</t>
  </si>
  <si>
    <t>BAŞLANGIÇ TARİHİ :22.10.2021</t>
  </si>
  <si>
    <t>BİTİŞ TARİHİ           :22.10.2022</t>
  </si>
  <si>
    <t xml:space="preserve">NOT:Tıbbi Kötü Uygulama Poliçesi 25 Ağustos 2021-2022 ya dönemi Yakut Sigortadan yenilenmiştir. </t>
  </si>
  <si>
    <t>01.09.2020-31.08.2021</t>
  </si>
  <si>
    <t>KUR 03.09.2021 efektif satış 8,29  alınmıştır</t>
  </si>
  <si>
    <t>Tüm İKU Adreslerindeki Makine Kırılması</t>
  </si>
  <si>
    <t>ELEKTRONİK CİHAZLARDA MUAFİYET OLARAK HASARIN %10'U MİN. 75 USD, MAKİNE KIRILMASI HASARLARINDA HASARIN %10'U MİN 150 USD OLACAKTIR. STANDART YAŞ SINIRI 10 YAŞ OLARAK UYGULANACAKTIR.</t>
  </si>
  <si>
    <t xml:space="preserve"> 31.08.2021 merkez bankası döviz alış kuru baz alınmıştır.</t>
  </si>
  <si>
    <r>
      <t xml:space="preserve">İSTANBUL KÜLTÜR ÜNİVERSİTESİ </t>
    </r>
    <r>
      <rPr>
        <sz val="16"/>
        <rFont val="Tahoma"/>
        <family val="2"/>
        <charset val="162"/>
      </rPr>
      <t>Muhtelif Adreslerde Tablo, Antika ve kıymetli Eşya Bakırköy/İSTANBUL</t>
    </r>
  </si>
  <si>
    <t>Yapıldı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</si>
</sst>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₺_-;\-* #,##0.00\ _₺_-;_-* &quot;-&quot;??\ _₺_-;_-@_-"/>
    <numFmt numFmtId="165" formatCode="_-* #,##0.00\ _T_L_-;\-* #,##0.00\ _T_L_-;_-* &quot;-&quot;??\ _T_L_-;_-@_-"/>
    <numFmt numFmtId="166" formatCode="_-* #,##0\ _T_L_-;\-* #,##0\ _T_L_-;_-* &quot;-&quot;??\ _T_L_-;_-@_-"/>
    <numFmt numFmtId="167" formatCode="[$$-409]#,##0.00"/>
    <numFmt numFmtId="168" formatCode="0_ ;\-0\ "/>
  </numFmts>
  <fonts count="4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Tahoma"/>
      <family val="2"/>
      <charset val="162"/>
    </font>
    <font>
      <sz val="11"/>
      <color indexed="8"/>
      <name val="Calibri"/>
      <family val="2"/>
      <charset val="162"/>
    </font>
    <font>
      <b/>
      <sz val="12"/>
      <name val="Tahoma"/>
      <family val="2"/>
      <charset val="162"/>
    </font>
    <font>
      <b/>
      <sz val="10"/>
      <name val="Tahoma"/>
      <family val="2"/>
      <charset val="162"/>
    </font>
    <font>
      <b/>
      <sz val="9"/>
      <name val="Tahoma"/>
      <family val="2"/>
      <charset val="162"/>
    </font>
    <font>
      <b/>
      <sz val="10"/>
      <color indexed="10"/>
      <name val="Tahoma"/>
      <family val="2"/>
      <charset val="162"/>
    </font>
    <font>
      <sz val="10"/>
      <color indexed="10"/>
      <name val="Tahoma"/>
      <family val="2"/>
      <charset val="162"/>
    </font>
    <font>
      <b/>
      <sz val="16"/>
      <name val="Tahoma"/>
      <family val="2"/>
      <charset val="162"/>
    </font>
    <font>
      <sz val="16"/>
      <name val="Tahoma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4"/>
      <name val="Tahoma"/>
      <family val="2"/>
      <charset val="162"/>
    </font>
    <font>
      <b/>
      <sz val="10"/>
      <name val="Arial"/>
      <family val="2"/>
      <charset val="162"/>
    </font>
    <font>
      <b/>
      <sz val="10"/>
      <color rgb="FFFF0000"/>
      <name val="Tahoma"/>
      <family val="2"/>
      <charset val="162"/>
    </font>
    <font>
      <b/>
      <sz val="10"/>
      <color rgb="FFFF0000"/>
      <name val="Arial"/>
      <family val="2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22"/>
      <name val="Tahoma"/>
      <family val="2"/>
      <charset val="162"/>
    </font>
    <font>
      <b/>
      <sz val="10"/>
      <color indexed="12"/>
      <name val="Tahoma"/>
      <family val="2"/>
      <charset val="162"/>
    </font>
    <font>
      <b/>
      <sz val="11"/>
      <color rgb="FFFF0000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b/>
      <sz val="14"/>
      <name val="Arial"/>
      <family val="2"/>
      <charset val="162"/>
    </font>
    <font>
      <sz val="14"/>
      <name val="Arial"/>
      <family val="2"/>
      <charset val="162"/>
    </font>
    <font>
      <b/>
      <i/>
      <sz val="16"/>
      <name val="Tahoma"/>
      <family val="2"/>
      <charset val="162"/>
    </font>
    <font>
      <b/>
      <i/>
      <sz val="14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b/>
      <i/>
      <sz val="11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11"/>
      <color indexed="10"/>
      <name val="Arial"/>
      <family val="2"/>
      <charset val="162"/>
    </font>
    <font>
      <sz val="11"/>
      <color indexed="1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 Tur"/>
      <charset val="162"/>
    </font>
    <font>
      <sz val="10"/>
      <color theme="1"/>
      <name val="Arial"/>
      <family val="2"/>
      <charset val="162"/>
    </font>
    <font>
      <sz val="10"/>
      <name val="Comic Sans MS"/>
      <family val="4"/>
      <charset val="162"/>
    </font>
    <font>
      <b/>
      <i/>
      <sz val="18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b/>
      <i/>
      <sz val="10"/>
      <name val="Tahoma"/>
      <family val="2"/>
      <charset val="162"/>
    </font>
    <font>
      <sz val="16"/>
      <name val="Arial"/>
      <family val="2"/>
      <charset val="162"/>
    </font>
    <font>
      <b/>
      <sz val="11"/>
      <color theme="1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0" fontId="16" fillId="0" borderId="0"/>
    <xf numFmtId="0" fontId="1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7" fillId="0" borderId="0"/>
  </cellStyleXfs>
  <cellXfs count="241">
    <xf numFmtId="0" fontId="0" fillId="0" borderId="0" xfId="0"/>
    <xf numFmtId="166" fontId="2" fillId="0" borderId="0" xfId="2" applyNumberFormat="1" applyFont="1"/>
    <xf numFmtId="0" fontId="2" fillId="0" borderId="0" xfId="0" applyFont="1" applyBorder="1"/>
    <xf numFmtId="166" fontId="2" fillId="0" borderId="0" xfId="2" applyNumberFormat="1" applyFont="1" applyBorder="1"/>
    <xf numFmtId="166" fontId="12" fillId="0" borderId="0" xfId="2" applyNumberFormat="1" applyFont="1"/>
    <xf numFmtId="166" fontId="4" fillId="0" borderId="0" xfId="2" applyNumberFormat="1" applyFont="1"/>
    <xf numFmtId="14" fontId="4" fillId="0" borderId="0" xfId="0" applyNumberFormat="1" applyFont="1" applyBorder="1"/>
    <xf numFmtId="166" fontId="5" fillId="0" borderId="1" xfId="2" applyNumberFormat="1" applyFont="1" applyBorder="1"/>
    <xf numFmtId="166" fontId="5" fillId="0" borderId="4" xfId="2" applyNumberFormat="1" applyFont="1" applyBorder="1" applyAlignment="1">
      <alignment horizontal="left"/>
    </xf>
    <xf numFmtId="166" fontId="5" fillId="0" borderId="4" xfId="2" applyNumberFormat="1" applyFont="1" applyBorder="1" applyAlignment="1">
      <alignment horizontal="center"/>
    </xf>
    <xf numFmtId="166" fontId="5" fillId="0" borderId="4" xfId="2" applyNumberFormat="1" applyFont="1" applyBorder="1"/>
    <xf numFmtId="166" fontId="5" fillId="0" borderId="4" xfId="2" applyNumberFormat="1" applyFont="1" applyBorder="1" applyAlignment="1">
      <alignment wrapText="1"/>
    </xf>
    <xf numFmtId="166" fontId="5" fillId="0" borderId="2" xfId="2" applyNumberFormat="1" applyFont="1" applyBorder="1"/>
    <xf numFmtId="166" fontId="5" fillId="0" borderId="5" xfId="2" applyNumberFormat="1" applyFont="1" applyBorder="1"/>
    <xf numFmtId="166" fontId="5" fillId="0" borderId="20" xfId="2" applyNumberFormat="1" applyFont="1" applyBorder="1"/>
    <xf numFmtId="166" fontId="5" fillId="0" borderId="7" xfId="2" applyNumberFormat="1" applyFont="1" applyBorder="1"/>
    <xf numFmtId="166" fontId="5" fillId="0" borderId="8" xfId="2" applyNumberFormat="1" applyFont="1" applyBorder="1"/>
    <xf numFmtId="166" fontId="5" fillId="0" borderId="7" xfId="2" applyNumberFormat="1" applyFont="1" applyBorder="1" applyAlignment="1">
      <alignment horizontal="center"/>
    </xf>
    <xf numFmtId="166" fontId="5" fillId="0" borderId="21" xfId="2" applyNumberFormat="1" applyFont="1" applyBorder="1" applyAlignment="1">
      <alignment horizontal="center"/>
    </xf>
    <xf numFmtId="166" fontId="2" fillId="0" borderId="12" xfId="2" applyNumberFormat="1" applyFont="1" applyBorder="1"/>
    <xf numFmtId="166" fontId="2" fillId="0" borderId="11" xfId="2" applyNumberFormat="1" applyFont="1" applyBorder="1"/>
    <xf numFmtId="166" fontId="2" fillId="0" borderId="9" xfId="2" applyNumberFormat="1" applyFont="1" applyBorder="1" applyAlignment="1">
      <alignment horizontal="center"/>
    </xf>
    <xf numFmtId="166" fontId="2" fillId="3" borderId="9" xfId="2" applyNumberFormat="1" applyFont="1" applyFill="1" applyBorder="1" applyAlignment="1">
      <alignment horizontal="center"/>
    </xf>
    <xf numFmtId="165" fontId="2" fillId="3" borderId="9" xfId="2" applyFont="1" applyFill="1" applyBorder="1" applyAlignment="1">
      <alignment horizontal="center"/>
    </xf>
    <xf numFmtId="165" fontId="2" fillId="0" borderId="9" xfId="2" applyFont="1" applyBorder="1" applyAlignment="1">
      <alignment horizontal="center"/>
    </xf>
    <xf numFmtId="2" fontId="2" fillId="0" borderId="22" xfId="2" applyNumberFormat="1" applyFont="1" applyBorder="1" applyAlignment="1">
      <alignment horizontal="center"/>
    </xf>
    <xf numFmtId="166" fontId="5" fillId="0" borderId="13" xfId="2" applyNumberFormat="1" applyFont="1" applyBorder="1" applyAlignment="1"/>
    <xf numFmtId="0" fontId="13" fillId="0" borderId="14" xfId="0" applyFont="1" applyBorder="1" applyAlignment="1"/>
    <xf numFmtId="166" fontId="2" fillId="0" borderId="15" xfId="2" applyNumberFormat="1" applyFont="1" applyBorder="1"/>
    <xf numFmtId="166" fontId="2" fillId="0" borderId="15" xfId="2" applyNumberFormat="1" applyFont="1" applyBorder="1" applyAlignment="1">
      <alignment horizontal="center"/>
    </xf>
    <xf numFmtId="165" fontId="2" fillId="0" borderId="15" xfId="2" applyFont="1" applyBorder="1" applyAlignment="1">
      <alignment horizontal="center"/>
    </xf>
    <xf numFmtId="165" fontId="2" fillId="0" borderId="19" xfId="2" applyFont="1" applyBorder="1" applyAlignment="1">
      <alignment horizontal="center"/>
    </xf>
    <xf numFmtId="166" fontId="5" fillId="0" borderId="0" xfId="2" applyNumberFormat="1" applyFont="1" applyBorder="1" applyAlignment="1"/>
    <xf numFmtId="0" fontId="13" fillId="0" borderId="0" xfId="0" applyFont="1" applyBorder="1" applyAlignment="1"/>
    <xf numFmtId="166" fontId="2" fillId="0" borderId="0" xfId="2" applyNumberFormat="1" applyFont="1" applyBorder="1" applyAlignment="1">
      <alignment horizontal="center"/>
    </xf>
    <xf numFmtId="165" fontId="2" fillId="0" borderId="0" xfId="2" applyFont="1" applyBorder="1" applyAlignment="1">
      <alignment horizontal="center"/>
    </xf>
    <xf numFmtId="2" fontId="2" fillId="0" borderId="0" xfId="2" applyNumberFormat="1" applyFont="1" applyBorder="1" applyAlignment="1">
      <alignment horizontal="center"/>
    </xf>
    <xf numFmtId="4" fontId="2" fillId="0" borderId="0" xfId="0" applyNumberFormat="1" applyFont="1" applyBorder="1"/>
    <xf numFmtId="0" fontId="5" fillId="3" borderId="0" xfId="0" applyFont="1" applyFill="1"/>
    <xf numFmtId="0" fontId="2" fillId="3" borderId="0" xfId="0" applyFont="1" applyFill="1"/>
    <xf numFmtId="166" fontId="2" fillId="3" borderId="0" xfId="2" applyNumberFormat="1" applyFont="1" applyFill="1"/>
    <xf numFmtId="0" fontId="2" fillId="3" borderId="0" xfId="0" applyFont="1" applyFill="1" applyAlignment="1">
      <alignment wrapText="1"/>
    </xf>
    <xf numFmtId="0" fontId="14" fillId="0" borderId="0" xfId="0" applyFont="1"/>
    <xf numFmtId="0" fontId="7" fillId="0" borderId="0" xfId="0" applyFont="1"/>
    <xf numFmtId="0" fontId="15" fillId="0" borderId="0" xfId="0" applyFont="1"/>
    <xf numFmtId="0" fontId="7" fillId="3" borderId="0" xfId="0" applyFont="1" applyFill="1"/>
    <xf numFmtId="166" fontId="8" fillId="3" borderId="0" xfId="2" applyNumberFormat="1" applyFont="1" applyFill="1"/>
    <xf numFmtId="166" fontId="8" fillId="0" borderId="0" xfId="2" applyNumberFormat="1" applyFont="1"/>
    <xf numFmtId="0" fontId="0" fillId="2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Border="1"/>
    <xf numFmtId="0" fontId="0" fillId="2" borderId="9" xfId="0" applyFill="1" applyBorder="1"/>
    <xf numFmtId="0" fontId="16" fillId="2" borderId="9" xfId="4" applyFont="1" applyFill="1" applyBorder="1"/>
    <xf numFmtId="0" fontId="13" fillId="2" borderId="9" xfId="4" applyFont="1" applyFill="1" applyBorder="1" applyAlignment="1">
      <alignment horizontal="center"/>
    </xf>
    <xf numFmtId="1" fontId="0" fillId="2" borderId="9" xfId="0" applyNumberFormat="1" applyFill="1" applyBorder="1" applyAlignment="1">
      <alignment horizontal="left"/>
    </xf>
    <xf numFmtId="14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17" fillId="0" borderId="17" xfId="0" applyFont="1" applyBorder="1" applyAlignment="1">
      <alignment wrapText="1"/>
    </xf>
    <xf numFmtId="0" fontId="17" fillId="0" borderId="8" xfId="0" applyFont="1" applyBorder="1" applyAlignment="1">
      <alignment horizontal="center" wrapText="1"/>
    </xf>
    <xf numFmtId="0" fontId="17" fillId="0" borderId="8" xfId="0" applyFont="1" applyBorder="1" applyAlignment="1">
      <alignment wrapText="1"/>
    </xf>
    <xf numFmtId="0" fontId="17" fillId="0" borderId="8" xfId="0" applyFont="1" applyBorder="1" applyAlignment="1"/>
    <xf numFmtId="0" fontId="17" fillId="0" borderId="8" xfId="0" applyFont="1" applyBorder="1" applyAlignment="1">
      <alignment horizontal="left" wrapText="1"/>
    </xf>
    <xf numFmtId="0" fontId="17" fillId="0" borderId="18" xfId="0" applyFont="1" applyBorder="1" applyAlignment="1">
      <alignment wrapText="1"/>
    </xf>
    <xf numFmtId="0" fontId="0" fillId="2" borderId="22" xfId="0" applyFill="1" applyBorder="1"/>
    <xf numFmtId="0" fontId="11" fillId="0" borderId="0" xfId="0" applyFont="1"/>
    <xf numFmtId="0" fontId="2" fillId="0" borderId="0" xfId="0" applyFont="1"/>
    <xf numFmtId="0" fontId="13" fillId="0" borderId="9" xfId="4" applyFont="1" applyFill="1" applyBorder="1" applyAlignment="1">
      <alignment horizontal="left"/>
    </xf>
    <xf numFmtId="0" fontId="16" fillId="2" borderId="9" xfId="4" applyFont="1" applyFill="1" applyBorder="1" applyAlignment="1">
      <alignment horizontal="left" vertical="center"/>
    </xf>
    <xf numFmtId="0" fontId="17" fillId="0" borderId="24" xfId="0" applyFont="1" applyBorder="1" applyAlignment="1">
      <alignment wrapText="1"/>
    </xf>
    <xf numFmtId="0" fontId="34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center"/>
    </xf>
    <xf numFmtId="0" fontId="0" fillId="0" borderId="0" xfId="0" applyFont="1" applyBorder="1"/>
    <xf numFmtId="0" fontId="35" fillId="0" borderId="9" xfId="0" applyFont="1" applyBorder="1"/>
    <xf numFmtId="0" fontId="35" fillId="0" borderId="9" xfId="0" applyFont="1" applyBorder="1" applyAlignment="1">
      <alignment horizontal="center"/>
    </xf>
    <xf numFmtId="0" fontId="35" fillId="0" borderId="9" xfId="0" applyFont="1" applyBorder="1" applyAlignment="1">
      <alignment horizontal="left"/>
    </xf>
    <xf numFmtId="0" fontId="35" fillId="0" borderId="22" xfId="0" applyFont="1" applyBorder="1"/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9" xfId="0" applyFont="1" applyBorder="1" applyAlignment="1">
      <alignment horizontal="left"/>
    </xf>
    <xf numFmtId="0" fontId="0" fillId="0" borderId="22" xfId="0" applyFont="1" applyBorder="1"/>
    <xf numFmtId="0" fontId="0" fillId="0" borderId="0" xfId="0" applyFont="1"/>
    <xf numFmtId="0" fontId="11" fillId="0" borderId="9" xfId="0" applyFont="1" applyBorder="1" applyAlignment="1">
      <alignment horizontal="center"/>
    </xf>
    <xf numFmtId="4" fontId="10" fillId="2" borderId="25" xfId="1" applyNumberFormat="1" applyFont="1" applyFill="1" applyBorder="1" applyAlignment="1">
      <alignment horizontal="center" vertical="center" wrapText="1"/>
    </xf>
    <xf numFmtId="4" fontId="10" fillId="2" borderId="9" xfId="1" applyNumberFormat="1" applyFont="1" applyFill="1" applyBorder="1" applyAlignment="1">
      <alignment horizontal="center" vertical="center" wrapText="1"/>
    </xf>
    <xf numFmtId="168" fontId="2" fillId="0" borderId="9" xfId="2" applyNumberFormat="1" applyFont="1" applyBorder="1" applyAlignment="1">
      <alignment horizontal="center"/>
    </xf>
    <xf numFmtId="0" fontId="13" fillId="4" borderId="12" xfId="4" applyFont="1" applyFill="1" applyBorder="1"/>
    <xf numFmtId="0" fontId="34" fillId="4" borderId="12" xfId="0" applyFont="1" applyFill="1" applyBorder="1" applyAlignment="1">
      <alignment horizontal="left" vertical="center"/>
    </xf>
    <xf numFmtId="0" fontId="13" fillId="4" borderId="12" xfId="4" applyFont="1" applyFill="1" applyBorder="1" applyAlignment="1">
      <alignment horizontal="left" vertical="center"/>
    </xf>
    <xf numFmtId="166" fontId="5" fillId="0" borderId="0" xfId="2" applyNumberFormat="1" applyFont="1" applyBorder="1"/>
    <xf numFmtId="0" fontId="16" fillId="0" borderId="9" xfId="4" applyFont="1" applyFill="1" applyBorder="1" applyAlignment="1">
      <alignment horizontal="left"/>
    </xf>
    <xf numFmtId="0" fontId="36" fillId="0" borderId="9" xfId="0" applyFont="1" applyBorder="1" applyAlignment="1">
      <alignment horizontal="left" vertical="center"/>
    </xf>
    <xf numFmtId="0" fontId="16" fillId="2" borderId="11" xfId="4" applyFont="1" applyFill="1" applyBorder="1" applyAlignment="1">
      <alignment horizontal="left" vertical="center"/>
    </xf>
    <xf numFmtId="4" fontId="16" fillId="0" borderId="9" xfId="4" applyNumberFormat="1" applyFont="1" applyFill="1" applyBorder="1" applyAlignment="1">
      <alignment horizontal="right"/>
    </xf>
    <xf numFmtId="4" fontId="36" fillId="0" borderId="9" xfId="0" applyNumberFormat="1" applyFont="1" applyBorder="1" applyAlignment="1">
      <alignment horizontal="right" vertical="center"/>
    </xf>
    <xf numFmtId="4" fontId="16" fillId="2" borderId="11" xfId="4" applyNumberFormat="1" applyFont="1" applyFill="1" applyBorder="1" applyAlignment="1">
      <alignment horizontal="right" vertical="center"/>
    </xf>
    <xf numFmtId="167" fontId="5" fillId="0" borderId="22" xfId="2" applyNumberFormat="1" applyFont="1" applyBorder="1" applyAlignment="1">
      <alignment horizontal="center"/>
    </xf>
    <xf numFmtId="4" fontId="28" fillId="0" borderId="0" xfId="3" applyNumberFormat="1" applyFont="1"/>
    <xf numFmtId="4" fontId="38" fillId="0" borderId="0" xfId="3" applyNumberFormat="1" applyFont="1"/>
    <xf numFmtId="4" fontId="11" fillId="0" borderId="0" xfId="0" applyNumberFormat="1" applyFont="1"/>
    <xf numFmtId="4" fontId="10" fillId="2" borderId="0" xfId="0" applyNumberFormat="1" applyFont="1" applyFill="1"/>
    <xf numFmtId="4" fontId="9" fillId="2" borderId="0" xfId="0" applyNumberFormat="1" applyFont="1" applyFill="1"/>
    <xf numFmtId="4" fontId="10" fillId="2" borderId="0" xfId="2" applyNumberFormat="1" applyFont="1" applyFill="1"/>
    <xf numFmtId="4" fontId="24" fillId="0" borderId="0" xfId="3" applyNumberFormat="1" applyFont="1"/>
    <xf numFmtId="0" fontId="39" fillId="0" borderId="0" xfId="0" applyFont="1"/>
    <xf numFmtId="4" fontId="40" fillId="0" borderId="0" xfId="0" applyNumberFormat="1" applyFont="1"/>
    <xf numFmtId="0" fontId="40" fillId="0" borderId="0" xfId="0" applyFont="1"/>
    <xf numFmtId="1" fontId="0" fillId="0" borderId="0" xfId="0" applyNumberFormat="1" applyAlignment="1">
      <alignment horizontal="center"/>
    </xf>
    <xf numFmtId="1" fontId="17" fillId="0" borderId="8" xfId="0" applyNumberFormat="1" applyFont="1" applyBorder="1" applyAlignment="1">
      <alignment horizontal="center" wrapText="1"/>
    </xf>
    <xf numFmtId="1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7" fillId="0" borderId="8" xfId="0" applyNumberFormat="1" applyFont="1" applyBorder="1" applyAlignment="1">
      <alignment horizontal="center" wrapText="1"/>
    </xf>
    <xf numFmtId="4" fontId="0" fillId="2" borderId="9" xfId="0" applyNumberFormat="1" applyFill="1" applyBorder="1" applyAlignment="1">
      <alignment horizontal="center"/>
    </xf>
    <xf numFmtId="4" fontId="0" fillId="2" borderId="10" xfId="0" applyNumberFormat="1" applyFill="1" applyBorder="1" applyAlignment="1">
      <alignment horizontal="center"/>
    </xf>
    <xf numFmtId="0" fontId="0" fillId="0" borderId="11" xfId="0" applyFont="1" applyBorder="1"/>
    <xf numFmtId="0" fontId="0" fillId="0" borderId="0" xfId="0" applyFill="1" applyBorder="1"/>
    <xf numFmtId="0" fontId="13" fillId="4" borderId="28" xfId="4" applyFont="1" applyFill="1" applyBorder="1" applyAlignment="1">
      <alignment horizontal="left" vertical="center"/>
    </xf>
    <xf numFmtId="0" fontId="13" fillId="4" borderId="10" xfId="4" applyFont="1" applyFill="1" applyBorder="1" applyAlignment="1">
      <alignment horizontal="left" vertical="center"/>
    </xf>
    <xf numFmtId="0" fontId="16" fillId="2" borderId="6" xfId="4" applyFont="1" applyFill="1" applyBorder="1" applyAlignment="1">
      <alignment horizontal="left" vertical="center"/>
    </xf>
    <xf numFmtId="4" fontId="16" fillId="2" borderId="6" xfId="4" applyNumberFormat="1" applyFont="1" applyFill="1" applyBorder="1" applyAlignment="1">
      <alignment horizontal="right" vertical="center"/>
    </xf>
    <xf numFmtId="4" fontId="16" fillId="0" borderId="10" xfId="4" applyNumberFormat="1" applyFont="1" applyFill="1" applyBorder="1" applyAlignment="1">
      <alignment horizontal="right"/>
    </xf>
    <xf numFmtId="0" fontId="0" fillId="0" borderId="6" xfId="0" applyFont="1" applyBorder="1"/>
    <xf numFmtId="0" fontId="16" fillId="2" borderId="10" xfId="4" applyFont="1" applyFill="1" applyBorder="1" applyAlignment="1">
      <alignment horizontal="left" vertical="center"/>
    </xf>
    <xf numFmtId="0" fontId="0" fillId="0" borderId="10" xfId="0" applyFont="1" applyBorder="1"/>
    <xf numFmtId="0" fontId="1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9" xfId="0" applyFont="1" applyBorder="1"/>
    <xf numFmtId="0" fontId="0" fillId="0" borderId="9" xfId="0" applyBorder="1"/>
    <xf numFmtId="0" fontId="0" fillId="0" borderId="9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/>
    </xf>
    <xf numFmtId="4" fontId="9" fillId="2" borderId="0" xfId="2" applyNumberFormat="1" applyFont="1" applyFill="1"/>
    <xf numFmtId="4" fontId="10" fillId="2" borderId="0" xfId="0" applyNumberFormat="1" applyFont="1" applyFill="1" applyAlignment="1">
      <alignment horizontal="center"/>
    </xf>
    <xf numFmtId="4" fontId="25" fillId="2" borderId="0" xfId="0" applyNumberFormat="1" applyFont="1" applyFill="1"/>
    <xf numFmtId="4" fontId="18" fillId="2" borderId="0" xfId="0" applyNumberFormat="1" applyFont="1" applyFill="1"/>
    <xf numFmtId="4" fontId="23" fillId="0" borderId="0" xfId="3" applyNumberFormat="1" applyFont="1"/>
    <xf numFmtId="4" fontId="22" fillId="0" borderId="0" xfId="3" applyNumberFormat="1" applyFont="1"/>
    <xf numFmtId="4" fontId="2" fillId="0" borderId="0" xfId="3" applyNumberFormat="1" applyFont="1"/>
    <xf numFmtId="4" fontId="21" fillId="0" borderId="0" xfId="3" applyNumberFormat="1" applyFont="1"/>
    <xf numFmtId="4" fontId="5" fillId="0" borderId="0" xfId="3" applyNumberFormat="1" applyFont="1"/>
    <xf numFmtId="4" fontId="9" fillId="2" borderId="0" xfId="2" applyNumberFormat="1" applyFont="1" applyFill="1" applyAlignment="1">
      <alignment horizontal="center"/>
    </xf>
    <xf numFmtId="4" fontId="9" fillId="2" borderId="0" xfId="2" applyNumberFormat="1" applyFont="1" applyFill="1" applyAlignment="1">
      <alignment horizontal="left"/>
    </xf>
    <xf numFmtId="4" fontId="25" fillId="2" borderId="0" xfId="2" applyNumberFormat="1" applyFont="1" applyFill="1" applyAlignment="1">
      <alignment horizontal="left"/>
    </xf>
    <xf numFmtId="4" fontId="9" fillId="2" borderId="3" xfId="0" applyNumberFormat="1" applyFont="1" applyFill="1" applyBorder="1" applyAlignment="1">
      <alignment horizontal="center" vertical="justify" textRotation="90"/>
    </xf>
    <xf numFmtId="4" fontId="9" fillId="0" borderId="3" xfId="1" applyNumberFormat="1" applyFont="1" applyBorder="1" applyAlignment="1">
      <alignment horizontal="center" vertical="center" textRotation="90"/>
    </xf>
    <xf numFmtId="4" fontId="9" fillId="4" borderId="3" xfId="0" applyNumberFormat="1" applyFont="1" applyFill="1" applyBorder="1" applyAlignment="1">
      <alignment horizontal="center" vertical="justify" textRotation="90" wrapText="1"/>
    </xf>
    <xf numFmtId="4" fontId="9" fillId="4" borderId="3" xfId="2" applyNumberFormat="1" applyFont="1" applyFill="1" applyBorder="1" applyAlignment="1">
      <alignment horizontal="center" textRotation="90" wrapText="1"/>
    </xf>
    <xf numFmtId="4" fontId="9" fillId="4" borderId="3" xfId="2" applyNumberFormat="1" applyFont="1" applyFill="1" applyBorder="1" applyAlignment="1">
      <alignment horizontal="center" textRotation="90"/>
    </xf>
    <xf numFmtId="4" fontId="9" fillId="4" borderId="3" xfId="0" applyNumberFormat="1" applyFont="1" applyFill="1" applyBorder="1" applyAlignment="1">
      <alignment horizontal="center" vertical="justify" textRotation="90"/>
    </xf>
    <xf numFmtId="4" fontId="9" fillId="4" borderId="26" xfId="2" applyNumberFormat="1" applyFont="1" applyFill="1" applyBorder="1" applyAlignment="1">
      <alignment horizontal="center" textRotation="90"/>
    </xf>
    <xf numFmtId="4" fontId="9" fillId="4" borderId="26" xfId="2" applyNumberFormat="1" applyFont="1" applyFill="1" applyBorder="1" applyAlignment="1">
      <alignment horizontal="center" textRotation="90" wrapText="1"/>
    </xf>
    <xf numFmtId="4" fontId="9" fillId="2" borderId="3" xfId="2" applyNumberFormat="1" applyFont="1" applyFill="1" applyBorder="1" applyAlignment="1">
      <alignment horizontal="center" textRotation="90" wrapText="1"/>
    </xf>
    <xf numFmtId="4" fontId="19" fillId="0" borderId="3" xfId="7" applyNumberFormat="1" applyFont="1" applyBorder="1" applyAlignment="1">
      <alignment horizontal="center" vertical="center" textRotation="90" wrapText="1"/>
    </xf>
    <xf numFmtId="4" fontId="9" fillId="2" borderId="4" xfId="0" applyNumberFormat="1" applyFont="1" applyFill="1" applyBorder="1" applyAlignment="1">
      <alignment horizontal="center"/>
    </xf>
    <xf numFmtId="4" fontId="25" fillId="2" borderId="2" xfId="0" applyNumberFormat="1" applyFont="1" applyFill="1" applyBorder="1" applyAlignment="1">
      <alignment horizontal="center" wrapText="1"/>
    </xf>
    <xf numFmtId="4" fontId="9" fillId="2" borderId="7" xfId="0" applyNumberFormat="1" applyFont="1" applyFill="1" applyBorder="1" applyAlignment="1">
      <alignment horizontal="center"/>
    </xf>
    <xf numFmtId="4" fontId="9" fillId="2" borderId="7" xfId="0" applyNumberFormat="1" applyFont="1" applyFill="1" applyBorder="1" applyAlignment="1">
      <alignment horizontal="center" vertical="center" wrapText="1"/>
    </xf>
    <xf numFmtId="4" fontId="10" fillId="2" borderId="7" xfId="2" applyNumberFormat="1" applyFont="1" applyFill="1" applyBorder="1" applyAlignment="1">
      <alignment horizontal="center"/>
    </xf>
    <xf numFmtId="4" fontId="9" fillId="2" borderId="7" xfId="0" applyNumberFormat="1" applyFont="1" applyFill="1" applyBorder="1"/>
    <xf numFmtId="4" fontId="10" fillId="4" borderId="7" xfId="2" applyNumberFormat="1" applyFont="1" applyFill="1" applyBorder="1" applyAlignment="1">
      <alignment horizontal="center" wrapText="1"/>
    </xf>
    <xf numFmtId="4" fontId="10" fillId="2" borderId="7" xfId="2" applyNumberFormat="1" applyFont="1" applyFill="1" applyBorder="1"/>
    <xf numFmtId="4" fontId="10" fillId="2" borderId="9" xfId="2" applyNumberFormat="1" applyFont="1" applyFill="1" applyBorder="1"/>
    <xf numFmtId="4" fontId="9" fillId="4" borderId="7" xfId="2" applyNumberFormat="1" applyFont="1" applyFill="1" applyBorder="1"/>
    <xf numFmtId="4" fontId="6" fillId="0" borderId="7" xfId="3" applyNumberFormat="1" applyFont="1" applyBorder="1" applyAlignment="1">
      <alignment horizontal="center"/>
    </xf>
    <xf numFmtId="4" fontId="25" fillId="2" borderId="7" xfId="0" applyNumberFormat="1" applyFont="1" applyFill="1" applyBorder="1"/>
    <xf numFmtId="4" fontId="9" fillId="2" borderId="9" xfId="0" applyNumberFormat="1" applyFont="1" applyFill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/>
    </xf>
    <xf numFmtId="4" fontId="10" fillId="2" borderId="6" xfId="1" applyNumberFormat="1" applyFont="1" applyFill="1" applyBorder="1" applyAlignment="1">
      <alignment horizontal="center" vertical="center" wrapText="1"/>
    </xf>
    <xf numFmtId="4" fontId="10" fillId="2" borderId="9" xfId="2" applyNumberFormat="1" applyFont="1" applyFill="1" applyBorder="1" applyAlignment="1">
      <alignment horizontal="center"/>
    </xf>
    <xf numFmtId="4" fontId="6" fillId="0" borderId="9" xfId="3" applyNumberFormat="1" applyFont="1" applyBorder="1" applyAlignment="1">
      <alignment horizontal="center"/>
    </xf>
    <xf numFmtId="4" fontId="25" fillId="2" borderId="9" xfId="0" applyNumberFormat="1" applyFont="1" applyFill="1" applyBorder="1"/>
    <xf numFmtId="4" fontId="10" fillId="2" borderId="9" xfId="0" applyNumberFormat="1" applyFont="1" applyFill="1" applyBorder="1" applyAlignment="1">
      <alignment horizontal="center" vertical="center" wrapText="1"/>
    </xf>
    <xf numFmtId="4" fontId="10" fillId="4" borderId="9" xfId="2" applyNumberFormat="1" applyFont="1" applyFill="1" applyBorder="1"/>
    <xf numFmtId="4" fontId="10" fillId="4" borderId="9" xfId="2" applyNumberFormat="1" applyFont="1" applyFill="1" applyBorder="1" applyAlignment="1">
      <alignment horizontal="center"/>
    </xf>
    <xf numFmtId="4" fontId="9" fillId="2" borderId="9" xfId="0" applyNumberFormat="1" applyFont="1" applyFill="1" applyBorder="1"/>
    <xf numFmtId="4" fontId="10" fillId="0" borderId="10" xfId="2" applyNumberFormat="1" applyFont="1" applyBorder="1" applyAlignment="1">
      <alignment horizontal="center" vertical="center" wrapText="1"/>
    </xf>
    <xf numFmtId="4" fontId="9" fillId="2" borderId="9" xfId="0" applyNumberFormat="1" applyFont="1" applyFill="1" applyBorder="1" applyAlignment="1">
      <alignment horizontal="center" wrapText="1"/>
    </xf>
    <xf numFmtId="4" fontId="9" fillId="0" borderId="9" xfId="3" applyNumberFormat="1" applyFont="1" applyBorder="1" applyAlignment="1">
      <alignment horizontal="center" vertical="center" wrapText="1"/>
    </xf>
    <xf numFmtId="4" fontId="9" fillId="5" borderId="9" xfId="0" applyNumberFormat="1" applyFont="1" applyFill="1" applyBorder="1" applyAlignment="1">
      <alignment horizontal="center"/>
    </xf>
    <xf numFmtId="4" fontId="9" fillId="5" borderId="9" xfId="0" applyNumberFormat="1" applyFont="1" applyFill="1" applyBorder="1" applyAlignment="1">
      <alignment horizontal="center" vertical="center" wrapText="1"/>
    </xf>
    <xf numFmtId="4" fontId="10" fillId="5" borderId="9" xfId="2" applyNumberFormat="1" applyFont="1" applyFill="1" applyBorder="1" applyAlignment="1">
      <alignment horizontal="center"/>
    </xf>
    <xf numFmtId="4" fontId="10" fillId="5" borderId="9" xfId="2" applyNumberFormat="1" applyFont="1" applyFill="1" applyBorder="1"/>
    <xf numFmtId="4" fontId="9" fillId="5" borderId="9" xfId="3" applyNumberFormat="1" applyFont="1" applyFill="1" applyBorder="1" applyAlignment="1">
      <alignment horizontal="center" vertical="center" wrapText="1"/>
    </xf>
    <xf numFmtId="4" fontId="9" fillId="5" borderId="0" xfId="0" applyNumberFormat="1" applyFont="1" applyFill="1"/>
    <xf numFmtId="4" fontId="9" fillId="4" borderId="9" xfId="0" applyNumberFormat="1" applyFont="1" applyFill="1" applyBorder="1" applyAlignment="1">
      <alignment horizontal="center"/>
    </xf>
    <xf numFmtId="4" fontId="9" fillId="4" borderId="9" xfId="3" applyNumberFormat="1" applyFont="1" applyFill="1" applyBorder="1" applyAlignment="1">
      <alignment horizontal="center" vertical="center" wrapText="1"/>
    </xf>
    <xf numFmtId="4" fontId="9" fillId="4" borderId="9" xfId="0" applyNumberFormat="1" applyFont="1" applyFill="1" applyBorder="1" applyAlignment="1">
      <alignment horizontal="center" vertical="center" wrapText="1"/>
    </xf>
    <xf numFmtId="4" fontId="9" fillId="4" borderId="9" xfId="0" applyNumberFormat="1" applyFont="1" applyFill="1" applyBorder="1"/>
    <xf numFmtId="4" fontId="10" fillId="4" borderId="0" xfId="0" applyNumberFormat="1" applyFont="1" applyFill="1"/>
    <xf numFmtId="4" fontId="9" fillId="4" borderId="0" xfId="0" applyNumberFormat="1" applyFont="1" applyFill="1"/>
    <xf numFmtId="4" fontId="10" fillId="2" borderId="9" xfId="0" applyNumberFormat="1" applyFont="1" applyFill="1" applyBorder="1" applyAlignment="1">
      <alignment horizontal="center"/>
    </xf>
    <xf numFmtId="4" fontId="10" fillId="6" borderId="9" xfId="2" applyNumberFormat="1" applyFont="1" applyFill="1" applyBorder="1"/>
    <xf numFmtId="4" fontId="10" fillId="4" borderId="0" xfId="2" applyNumberFormat="1" applyFont="1" applyFill="1"/>
    <xf numFmtId="4" fontId="9" fillId="2" borderId="14" xfId="0" applyNumberFormat="1" applyFont="1" applyFill="1" applyBorder="1" applyAlignment="1">
      <alignment horizontal="center" vertical="center" wrapText="1"/>
    </xf>
    <xf numFmtId="4" fontId="9" fillId="2" borderId="9" xfId="2" applyNumberFormat="1" applyFont="1" applyFill="1" applyBorder="1" applyAlignment="1">
      <alignment horizontal="center"/>
    </xf>
    <xf numFmtId="4" fontId="9" fillId="2" borderId="16" xfId="2" applyNumberFormat="1" applyFont="1" applyFill="1" applyBorder="1"/>
    <xf numFmtId="4" fontId="9" fillId="2" borderId="15" xfId="0" applyNumberFormat="1" applyFont="1" applyFill="1" applyBorder="1" applyAlignment="1">
      <alignment horizontal="center"/>
    </xf>
    <xf numFmtId="4" fontId="25" fillId="2" borderId="19" xfId="0" applyNumberFormat="1" applyFont="1" applyFill="1" applyBorder="1"/>
    <xf numFmtId="4" fontId="27" fillId="0" borderId="0" xfId="3" applyNumberFormat="1" applyFont="1"/>
    <xf numFmtId="4" fontId="28" fillId="3" borderId="0" xfId="0" applyNumberFormat="1" applyFont="1" applyFill="1"/>
    <xf numFmtId="4" fontId="27" fillId="3" borderId="0" xfId="0" applyNumberFormat="1" applyFont="1" applyFill="1"/>
    <xf numFmtId="4" fontId="27" fillId="3" borderId="0" xfId="11" applyNumberFormat="1" applyFont="1" applyFill="1"/>
    <xf numFmtId="4" fontId="27" fillId="0" borderId="0" xfId="3" applyNumberFormat="1" applyFont="1" applyAlignment="1">
      <alignment horizontal="center"/>
    </xf>
    <xf numFmtId="4" fontId="41" fillId="0" borderId="0" xfId="3" applyNumberFormat="1" applyFont="1"/>
    <xf numFmtId="4" fontId="29" fillId="0" borderId="0" xfId="3" applyNumberFormat="1" applyFont="1"/>
    <xf numFmtId="4" fontId="20" fillId="0" borderId="0" xfId="0" applyNumberFormat="1" applyFont="1"/>
    <xf numFmtId="4" fontId="30" fillId="0" borderId="0" xfId="0" applyNumberFormat="1" applyFont="1"/>
    <xf numFmtId="4" fontId="32" fillId="0" borderId="0" xfId="0" applyNumberFormat="1" applyFont="1"/>
    <xf numFmtId="4" fontId="32" fillId="3" borderId="0" xfId="0" applyNumberFormat="1" applyFont="1" applyFill="1"/>
    <xf numFmtId="4" fontId="27" fillId="0" borderId="0" xfId="0" applyNumberFormat="1" applyFont="1"/>
    <xf numFmtId="4" fontId="27" fillId="0" borderId="0" xfId="11" applyNumberFormat="1" applyFont="1"/>
    <xf numFmtId="4" fontId="33" fillId="3" borderId="0" xfId="11" applyNumberFormat="1" applyFont="1" applyFill="1"/>
    <xf numFmtId="4" fontId="33" fillId="0" borderId="0" xfId="11" applyNumberFormat="1" applyFont="1"/>
    <xf numFmtId="4" fontId="24" fillId="0" borderId="0" xfId="3" applyNumberFormat="1" applyFont="1" applyAlignment="1">
      <alignment horizontal="center"/>
    </xf>
    <xf numFmtId="4" fontId="26" fillId="0" borderId="0" xfId="3" applyNumberFormat="1" applyFont="1"/>
    <xf numFmtId="3" fontId="9" fillId="2" borderId="0" xfId="0" applyNumberFormat="1" applyFont="1" applyFill="1"/>
    <xf numFmtId="3" fontId="23" fillId="0" borderId="0" xfId="3" applyNumberFormat="1" applyFont="1"/>
    <xf numFmtId="3" fontId="9" fillId="2" borderId="23" xfId="0" applyNumberFormat="1" applyFont="1" applyFill="1" applyBorder="1" applyAlignment="1">
      <alignment horizontal="center" vertical="justify" textRotation="90"/>
    </xf>
    <xf numFmtId="3" fontId="9" fillId="2" borderId="7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center"/>
    </xf>
    <xf numFmtId="3" fontId="9" fillId="5" borderId="9" xfId="0" applyNumberFormat="1" applyFont="1" applyFill="1" applyBorder="1" applyAlignment="1">
      <alignment horizontal="center"/>
    </xf>
    <xf numFmtId="3" fontId="9" fillId="4" borderId="9" xfId="0" applyNumberFormat="1" applyFont="1" applyFill="1" applyBorder="1" applyAlignment="1">
      <alignment horizontal="center"/>
    </xf>
    <xf numFmtId="3" fontId="10" fillId="2" borderId="0" xfId="0" applyNumberFormat="1" applyFont="1" applyFill="1"/>
    <xf numFmtId="3" fontId="9" fillId="2" borderId="13" xfId="0" applyNumberFormat="1" applyFont="1" applyFill="1" applyBorder="1" applyAlignment="1">
      <alignment horizontal="center"/>
    </xf>
    <xf numFmtId="3" fontId="27" fillId="0" borderId="0" xfId="3" applyNumberFormat="1" applyFont="1"/>
    <xf numFmtId="3" fontId="31" fillId="0" borderId="0" xfId="3" applyNumberFormat="1" applyFont="1"/>
    <xf numFmtId="3" fontId="24" fillId="0" borderId="0" xfId="3" applyNumberFormat="1" applyFont="1"/>
    <xf numFmtId="4" fontId="42" fillId="0" borderId="0" xfId="0" applyNumberFormat="1" applyFont="1"/>
    <xf numFmtId="4" fontId="9" fillId="5" borderId="10" xfId="0" applyNumberFormat="1" applyFon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9" fillId="5" borderId="10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9" fillId="4" borderId="10" xfId="0" applyNumberFormat="1" applyFont="1" applyFill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4" fontId="25" fillId="4" borderId="10" xfId="0" applyNumberFormat="1" applyFont="1" applyFill="1" applyBorder="1" applyAlignment="1">
      <alignment vertical="center"/>
    </xf>
    <xf numFmtId="4" fontId="0" fillId="0" borderId="27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</cellXfs>
  <cellStyles count="14">
    <cellStyle name="Normal" xfId="0" builtinId="0"/>
    <cellStyle name="Normal 2" xfId="3"/>
    <cellStyle name="Normal 2 2" xfId="1"/>
    <cellStyle name="Normal 3" xfId="8"/>
    <cellStyle name="Normal 4" xfId="13"/>
    <cellStyle name="Normal_ARAÇ DÖKÜMÜ VE MASRAF VE SİGORTA DÖK 2009-2010" xfId="4"/>
    <cellStyle name="Virgül 2" xfId="6"/>
    <cellStyle name="Virgül 2 2" xfId="2"/>
    <cellStyle name="Virgül 2 3" xfId="12"/>
    <cellStyle name="Virgül 3" xfId="7"/>
    <cellStyle name="Virgül 3 2" xfId="10"/>
    <cellStyle name="Virgül 4" xfId="5"/>
    <cellStyle name="Virgül 5" xfId="9"/>
    <cellStyle name="Virgül 6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236"/>
  <sheetViews>
    <sheetView showGridLines="0" tabSelected="1" topLeftCell="A16" zoomScale="60" zoomScaleNormal="60" zoomScaleSheetLayoutView="40" zoomScalePageLayoutView="30" workbookViewId="0">
      <pane xSplit="3" topLeftCell="R1" activePane="topRight" state="frozen"/>
      <selection pane="topRight" activeCell="W26" sqref="W26"/>
    </sheetView>
  </sheetViews>
  <sheetFormatPr defaultColWidth="9.33203125" defaultRowHeight="120" customHeight="1" x14ac:dyDescent="0.35"/>
  <cols>
    <col min="1" max="1" width="10" style="226" customWidth="1"/>
    <col min="2" max="2" width="35.109375" style="101" customWidth="1"/>
    <col min="3" max="3" width="25.44140625" style="101" customWidth="1"/>
    <col min="4" max="4" width="32.109375" style="101" customWidth="1"/>
    <col min="5" max="5" width="26.5546875" style="101" customWidth="1"/>
    <col min="6" max="6" width="31.33203125" style="101" customWidth="1"/>
    <col min="7" max="7" width="28.6640625" style="101" customWidth="1"/>
    <col min="8" max="8" width="29.88671875" style="101" customWidth="1"/>
    <col min="9" max="9" width="26.33203125" style="103" customWidth="1"/>
    <col min="10" max="10" width="28.33203125" style="103" customWidth="1"/>
    <col min="11" max="11" width="30.33203125" style="103" customWidth="1"/>
    <col min="12" max="13" width="28" style="103" customWidth="1"/>
    <col min="14" max="14" width="20.88671875" style="103" customWidth="1"/>
    <col min="15" max="15" width="28" style="103" customWidth="1"/>
    <col min="16" max="16" width="25.6640625" style="103" customWidth="1"/>
    <col min="17" max="17" width="29.33203125" style="103" customWidth="1"/>
    <col min="18" max="18" width="26.6640625" style="103" customWidth="1"/>
    <col min="19" max="19" width="26.5546875" style="101" customWidth="1"/>
    <col min="20" max="21" width="24.88671875" style="101" customWidth="1"/>
    <col min="22" max="22" width="31.6640625" style="102" customWidth="1"/>
    <col min="23" max="23" width="22.33203125" style="101" customWidth="1"/>
    <col min="24" max="24" width="30.88671875" style="136" customWidth="1"/>
    <col min="25" max="25" width="26.33203125" style="137" customWidth="1"/>
    <col min="26" max="26" width="34.33203125" style="101" customWidth="1"/>
    <col min="27" max="27" width="18.6640625" style="101" customWidth="1"/>
    <col min="28" max="261" width="9.33203125" style="101"/>
    <col min="262" max="262" width="5" style="101" customWidth="1"/>
    <col min="263" max="263" width="26.33203125" style="101" customWidth="1"/>
    <col min="264" max="264" width="36.33203125" style="101" bestFit="1" customWidth="1"/>
    <col min="265" max="266" width="36.33203125" style="101" customWidth="1"/>
    <col min="267" max="267" width="31.5546875" style="101" customWidth="1"/>
    <col min="268" max="270" width="29.44140625" style="101" customWidth="1"/>
    <col min="271" max="273" width="26.5546875" style="101" customWidth="1"/>
    <col min="274" max="274" width="29.44140625" style="101" customWidth="1"/>
    <col min="275" max="275" width="26.5546875" style="101" customWidth="1"/>
    <col min="276" max="277" width="29.44140625" style="101" customWidth="1"/>
    <col min="278" max="278" width="16.5546875" style="101" bestFit="1" customWidth="1"/>
    <col min="279" max="279" width="18.5546875" style="101" bestFit="1" customWidth="1"/>
    <col min="280" max="280" width="27.5546875" style="101" bestFit="1" customWidth="1"/>
    <col min="281" max="281" width="31.5546875" style="101" customWidth="1"/>
    <col min="282" max="517" width="9.33203125" style="101"/>
    <col min="518" max="518" width="5" style="101" customWidth="1"/>
    <col min="519" max="519" width="26.33203125" style="101" customWidth="1"/>
    <col min="520" max="520" width="36.33203125" style="101" bestFit="1" customWidth="1"/>
    <col min="521" max="522" width="36.33203125" style="101" customWidth="1"/>
    <col min="523" max="523" width="31.5546875" style="101" customWidth="1"/>
    <col min="524" max="526" width="29.44140625" style="101" customWidth="1"/>
    <col min="527" max="529" width="26.5546875" style="101" customWidth="1"/>
    <col min="530" max="530" width="29.44140625" style="101" customWidth="1"/>
    <col min="531" max="531" width="26.5546875" style="101" customWidth="1"/>
    <col min="532" max="533" width="29.44140625" style="101" customWidth="1"/>
    <col min="534" max="534" width="16.5546875" style="101" bestFit="1" customWidth="1"/>
    <col min="535" max="535" width="18.5546875" style="101" bestFit="1" customWidth="1"/>
    <col min="536" max="536" width="27.5546875" style="101" bestFit="1" customWidth="1"/>
    <col min="537" max="537" width="31.5546875" style="101" customWidth="1"/>
    <col min="538" max="773" width="9.33203125" style="101"/>
    <col min="774" max="774" width="5" style="101" customWidth="1"/>
    <col min="775" max="775" width="26.33203125" style="101" customWidth="1"/>
    <col min="776" max="776" width="36.33203125" style="101" bestFit="1" customWidth="1"/>
    <col min="777" max="778" width="36.33203125" style="101" customWidth="1"/>
    <col min="779" max="779" width="31.5546875" style="101" customWidth="1"/>
    <col min="780" max="782" width="29.44140625" style="101" customWidth="1"/>
    <col min="783" max="785" width="26.5546875" style="101" customWidth="1"/>
    <col min="786" max="786" width="29.44140625" style="101" customWidth="1"/>
    <col min="787" max="787" width="26.5546875" style="101" customWidth="1"/>
    <col min="788" max="789" width="29.44140625" style="101" customWidth="1"/>
    <col min="790" max="790" width="16.5546875" style="101" bestFit="1" customWidth="1"/>
    <col min="791" max="791" width="18.5546875" style="101" bestFit="1" customWidth="1"/>
    <col min="792" max="792" width="27.5546875" style="101" bestFit="1" customWidth="1"/>
    <col min="793" max="793" width="31.5546875" style="101" customWidth="1"/>
    <col min="794" max="1029" width="9.33203125" style="101"/>
    <col min="1030" max="1030" width="5" style="101" customWidth="1"/>
    <col min="1031" max="1031" width="26.33203125" style="101" customWidth="1"/>
    <col min="1032" max="1032" width="36.33203125" style="101" bestFit="1" customWidth="1"/>
    <col min="1033" max="1034" width="36.33203125" style="101" customWidth="1"/>
    <col min="1035" max="1035" width="31.5546875" style="101" customWidth="1"/>
    <col min="1036" max="1038" width="29.44140625" style="101" customWidth="1"/>
    <col min="1039" max="1041" width="26.5546875" style="101" customWidth="1"/>
    <col min="1042" max="1042" width="29.44140625" style="101" customWidth="1"/>
    <col min="1043" max="1043" width="26.5546875" style="101" customWidth="1"/>
    <col min="1044" max="1045" width="29.44140625" style="101" customWidth="1"/>
    <col min="1046" max="1046" width="16.5546875" style="101" bestFit="1" customWidth="1"/>
    <col min="1047" max="1047" width="18.5546875" style="101" bestFit="1" customWidth="1"/>
    <col min="1048" max="1048" width="27.5546875" style="101" bestFit="1" customWidth="1"/>
    <col min="1049" max="1049" width="31.5546875" style="101" customWidth="1"/>
    <col min="1050" max="1285" width="9.33203125" style="101"/>
    <col min="1286" max="1286" width="5" style="101" customWidth="1"/>
    <col min="1287" max="1287" width="26.33203125" style="101" customWidth="1"/>
    <col min="1288" max="1288" width="36.33203125" style="101" bestFit="1" customWidth="1"/>
    <col min="1289" max="1290" width="36.33203125" style="101" customWidth="1"/>
    <col min="1291" max="1291" width="31.5546875" style="101" customWidth="1"/>
    <col min="1292" max="1294" width="29.44140625" style="101" customWidth="1"/>
    <col min="1295" max="1297" width="26.5546875" style="101" customWidth="1"/>
    <col min="1298" max="1298" width="29.44140625" style="101" customWidth="1"/>
    <col min="1299" max="1299" width="26.5546875" style="101" customWidth="1"/>
    <col min="1300" max="1301" width="29.44140625" style="101" customWidth="1"/>
    <col min="1302" max="1302" width="16.5546875" style="101" bestFit="1" customWidth="1"/>
    <col min="1303" max="1303" width="18.5546875" style="101" bestFit="1" customWidth="1"/>
    <col min="1304" max="1304" width="27.5546875" style="101" bestFit="1" customWidth="1"/>
    <col min="1305" max="1305" width="31.5546875" style="101" customWidth="1"/>
    <col min="1306" max="1541" width="9.33203125" style="101"/>
    <col min="1542" max="1542" width="5" style="101" customWidth="1"/>
    <col min="1543" max="1543" width="26.33203125" style="101" customWidth="1"/>
    <col min="1544" max="1544" width="36.33203125" style="101" bestFit="1" customWidth="1"/>
    <col min="1545" max="1546" width="36.33203125" style="101" customWidth="1"/>
    <col min="1547" max="1547" width="31.5546875" style="101" customWidth="1"/>
    <col min="1548" max="1550" width="29.44140625" style="101" customWidth="1"/>
    <col min="1551" max="1553" width="26.5546875" style="101" customWidth="1"/>
    <col min="1554" max="1554" width="29.44140625" style="101" customWidth="1"/>
    <col min="1555" max="1555" width="26.5546875" style="101" customWidth="1"/>
    <col min="1556" max="1557" width="29.44140625" style="101" customWidth="1"/>
    <col min="1558" max="1558" width="16.5546875" style="101" bestFit="1" customWidth="1"/>
    <col min="1559" max="1559" width="18.5546875" style="101" bestFit="1" customWidth="1"/>
    <col min="1560" max="1560" width="27.5546875" style="101" bestFit="1" customWidth="1"/>
    <col min="1561" max="1561" width="31.5546875" style="101" customWidth="1"/>
    <col min="1562" max="1797" width="9.33203125" style="101"/>
    <col min="1798" max="1798" width="5" style="101" customWidth="1"/>
    <col min="1799" max="1799" width="26.33203125" style="101" customWidth="1"/>
    <col min="1800" max="1800" width="36.33203125" style="101" bestFit="1" customWidth="1"/>
    <col min="1801" max="1802" width="36.33203125" style="101" customWidth="1"/>
    <col min="1803" max="1803" width="31.5546875" style="101" customWidth="1"/>
    <col min="1804" max="1806" width="29.44140625" style="101" customWidth="1"/>
    <col min="1807" max="1809" width="26.5546875" style="101" customWidth="1"/>
    <col min="1810" max="1810" width="29.44140625" style="101" customWidth="1"/>
    <col min="1811" max="1811" width="26.5546875" style="101" customWidth="1"/>
    <col min="1812" max="1813" width="29.44140625" style="101" customWidth="1"/>
    <col min="1814" max="1814" width="16.5546875" style="101" bestFit="1" customWidth="1"/>
    <col min="1815" max="1815" width="18.5546875" style="101" bestFit="1" customWidth="1"/>
    <col min="1816" max="1816" width="27.5546875" style="101" bestFit="1" customWidth="1"/>
    <col min="1817" max="1817" width="31.5546875" style="101" customWidth="1"/>
    <col min="1818" max="2053" width="9.33203125" style="101"/>
    <col min="2054" max="2054" width="5" style="101" customWidth="1"/>
    <col min="2055" max="2055" width="26.33203125" style="101" customWidth="1"/>
    <col min="2056" max="2056" width="36.33203125" style="101" bestFit="1" customWidth="1"/>
    <col min="2057" max="2058" width="36.33203125" style="101" customWidth="1"/>
    <col min="2059" max="2059" width="31.5546875" style="101" customWidth="1"/>
    <col min="2060" max="2062" width="29.44140625" style="101" customWidth="1"/>
    <col min="2063" max="2065" width="26.5546875" style="101" customWidth="1"/>
    <col min="2066" max="2066" width="29.44140625" style="101" customWidth="1"/>
    <col min="2067" max="2067" width="26.5546875" style="101" customWidth="1"/>
    <col min="2068" max="2069" width="29.44140625" style="101" customWidth="1"/>
    <col min="2070" max="2070" width="16.5546875" style="101" bestFit="1" customWidth="1"/>
    <col min="2071" max="2071" width="18.5546875" style="101" bestFit="1" customWidth="1"/>
    <col min="2072" max="2072" width="27.5546875" style="101" bestFit="1" customWidth="1"/>
    <col min="2073" max="2073" width="31.5546875" style="101" customWidth="1"/>
    <col min="2074" max="2309" width="9.33203125" style="101"/>
    <col min="2310" max="2310" width="5" style="101" customWidth="1"/>
    <col min="2311" max="2311" width="26.33203125" style="101" customWidth="1"/>
    <col min="2312" max="2312" width="36.33203125" style="101" bestFit="1" customWidth="1"/>
    <col min="2313" max="2314" width="36.33203125" style="101" customWidth="1"/>
    <col min="2315" max="2315" width="31.5546875" style="101" customWidth="1"/>
    <col min="2316" max="2318" width="29.44140625" style="101" customWidth="1"/>
    <col min="2319" max="2321" width="26.5546875" style="101" customWidth="1"/>
    <col min="2322" max="2322" width="29.44140625" style="101" customWidth="1"/>
    <col min="2323" max="2323" width="26.5546875" style="101" customWidth="1"/>
    <col min="2324" max="2325" width="29.44140625" style="101" customWidth="1"/>
    <col min="2326" max="2326" width="16.5546875" style="101" bestFit="1" customWidth="1"/>
    <col min="2327" max="2327" width="18.5546875" style="101" bestFit="1" customWidth="1"/>
    <col min="2328" max="2328" width="27.5546875" style="101" bestFit="1" customWidth="1"/>
    <col min="2329" max="2329" width="31.5546875" style="101" customWidth="1"/>
    <col min="2330" max="2565" width="9.33203125" style="101"/>
    <col min="2566" max="2566" width="5" style="101" customWidth="1"/>
    <col min="2567" max="2567" width="26.33203125" style="101" customWidth="1"/>
    <col min="2568" max="2568" width="36.33203125" style="101" bestFit="1" customWidth="1"/>
    <col min="2569" max="2570" width="36.33203125" style="101" customWidth="1"/>
    <col min="2571" max="2571" width="31.5546875" style="101" customWidth="1"/>
    <col min="2572" max="2574" width="29.44140625" style="101" customWidth="1"/>
    <col min="2575" max="2577" width="26.5546875" style="101" customWidth="1"/>
    <col min="2578" max="2578" width="29.44140625" style="101" customWidth="1"/>
    <col min="2579" max="2579" width="26.5546875" style="101" customWidth="1"/>
    <col min="2580" max="2581" width="29.44140625" style="101" customWidth="1"/>
    <col min="2582" max="2582" width="16.5546875" style="101" bestFit="1" customWidth="1"/>
    <col min="2583" max="2583" width="18.5546875" style="101" bestFit="1" customWidth="1"/>
    <col min="2584" max="2584" width="27.5546875" style="101" bestFit="1" customWidth="1"/>
    <col min="2585" max="2585" width="31.5546875" style="101" customWidth="1"/>
    <col min="2586" max="2821" width="9.33203125" style="101"/>
    <col min="2822" max="2822" width="5" style="101" customWidth="1"/>
    <col min="2823" max="2823" width="26.33203125" style="101" customWidth="1"/>
    <col min="2824" max="2824" width="36.33203125" style="101" bestFit="1" customWidth="1"/>
    <col min="2825" max="2826" width="36.33203125" style="101" customWidth="1"/>
    <col min="2827" max="2827" width="31.5546875" style="101" customWidth="1"/>
    <col min="2828" max="2830" width="29.44140625" style="101" customWidth="1"/>
    <col min="2831" max="2833" width="26.5546875" style="101" customWidth="1"/>
    <col min="2834" max="2834" width="29.44140625" style="101" customWidth="1"/>
    <col min="2835" max="2835" width="26.5546875" style="101" customWidth="1"/>
    <col min="2836" max="2837" width="29.44140625" style="101" customWidth="1"/>
    <col min="2838" max="2838" width="16.5546875" style="101" bestFit="1" customWidth="1"/>
    <col min="2839" max="2839" width="18.5546875" style="101" bestFit="1" customWidth="1"/>
    <col min="2840" max="2840" width="27.5546875" style="101" bestFit="1" customWidth="1"/>
    <col min="2841" max="2841" width="31.5546875" style="101" customWidth="1"/>
    <col min="2842" max="3077" width="9.33203125" style="101"/>
    <col min="3078" max="3078" width="5" style="101" customWidth="1"/>
    <col min="3079" max="3079" width="26.33203125" style="101" customWidth="1"/>
    <col min="3080" max="3080" width="36.33203125" style="101" bestFit="1" customWidth="1"/>
    <col min="3081" max="3082" width="36.33203125" style="101" customWidth="1"/>
    <col min="3083" max="3083" width="31.5546875" style="101" customWidth="1"/>
    <col min="3084" max="3086" width="29.44140625" style="101" customWidth="1"/>
    <col min="3087" max="3089" width="26.5546875" style="101" customWidth="1"/>
    <col min="3090" max="3090" width="29.44140625" style="101" customWidth="1"/>
    <col min="3091" max="3091" width="26.5546875" style="101" customWidth="1"/>
    <col min="3092" max="3093" width="29.44140625" style="101" customWidth="1"/>
    <col min="3094" max="3094" width="16.5546875" style="101" bestFit="1" customWidth="1"/>
    <col min="3095" max="3095" width="18.5546875" style="101" bestFit="1" customWidth="1"/>
    <col min="3096" max="3096" width="27.5546875" style="101" bestFit="1" customWidth="1"/>
    <col min="3097" max="3097" width="31.5546875" style="101" customWidth="1"/>
    <col min="3098" max="3333" width="9.33203125" style="101"/>
    <col min="3334" max="3334" width="5" style="101" customWidth="1"/>
    <col min="3335" max="3335" width="26.33203125" style="101" customWidth="1"/>
    <col min="3336" max="3336" width="36.33203125" style="101" bestFit="1" customWidth="1"/>
    <col min="3337" max="3338" width="36.33203125" style="101" customWidth="1"/>
    <col min="3339" max="3339" width="31.5546875" style="101" customWidth="1"/>
    <col min="3340" max="3342" width="29.44140625" style="101" customWidth="1"/>
    <col min="3343" max="3345" width="26.5546875" style="101" customWidth="1"/>
    <col min="3346" max="3346" width="29.44140625" style="101" customWidth="1"/>
    <col min="3347" max="3347" width="26.5546875" style="101" customWidth="1"/>
    <col min="3348" max="3349" width="29.44140625" style="101" customWidth="1"/>
    <col min="3350" max="3350" width="16.5546875" style="101" bestFit="1" customWidth="1"/>
    <col min="3351" max="3351" width="18.5546875" style="101" bestFit="1" customWidth="1"/>
    <col min="3352" max="3352" width="27.5546875" style="101" bestFit="1" customWidth="1"/>
    <col min="3353" max="3353" width="31.5546875" style="101" customWidth="1"/>
    <col min="3354" max="3589" width="9.33203125" style="101"/>
    <col min="3590" max="3590" width="5" style="101" customWidth="1"/>
    <col min="3591" max="3591" width="26.33203125" style="101" customWidth="1"/>
    <col min="3592" max="3592" width="36.33203125" style="101" bestFit="1" customWidth="1"/>
    <col min="3593" max="3594" width="36.33203125" style="101" customWidth="1"/>
    <col min="3595" max="3595" width="31.5546875" style="101" customWidth="1"/>
    <col min="3596" max="3598" width="29.44140625" style="101" customWidth="1"/>
    <col min="3599" max="3601" width="26.5546875" style="101" customWidth="1"/>
    <col min="3602" max="3602" width="29.44140625" style="101" customWidth="1"/>
    <col min="3603" max="3603" width="26.5546875" style="101" customWidth="1"/>
    <col min="3604" max="3605" width="29.44140625" style="101" customWidth="1"/>
    <col min="3606" max="3606" width="16.5546875" style="101" bestFit="1" customWidth="1"/>
    <col min="3607" max="3607" width="18.5546875" style="101" bestFit="1" customWidth="1"/>
    <col min="3608" max="3608" width="27.5546875" style="101" bestFit="1" customWidth="1"/>
    <col min="3609" max="3609" width="31.5546875" style="101" customWidth="1"/>
    <col min="3610" max="3845" width="9.33203125" style="101"/>
    <col min="3846" max="3846" width="5" style="101" customWidth="1"/>
    <col min="3847" max="3847" width="26.33203125" style="101" customWidth="1"/>
    <col min="3848" max="3848" width="36.33203125" style="101" bestFit="1" customWidth="1"/>
    <col min="3849" max="3850" width="36.33203125" style="101" customWidth="1"/>
    <col min="3851" max="3851" width="31.5546875" style="101" customWidth="1"/>
    <col min="3852" max="3854" width="29.44140625" style="101" customWidth="1"/>
    <col min="3855" max="3857" width="26.5546875" style="101" customWidth="1"/>
    <col min="3858" max="3858" width="29.44140625" style="101" customWidth="1"/>
    <col min="3859" max="3859" width="26.5546875" style="101" customWidth="1"/>
    <col min="3860" max="3861" width="29.44140625" style="101" customWidth="1"/>
    <col min="3862" max="3862" width="16.5546875" style="101" bestFit="1" customWidth="1"/>
    <col min="3863" max="3863" width="18.5546875" style="101" bestFit="1" customWidth="1"/>
    <col min="3864" max="3864" width="27.5546875" style="101" bestFit="1" customWidth="1"/>
    <col min="3865" max="3865" width="31.5546875" style="101" customWidth="1"/>
    <col min="3866" max="4101" width="9.33203125" style="101"/>
    <col min="4102" max="4102" width="5" style="101" customWidth="1"/>
    <col min="4103" max="4103" width="26.33203125" style="101" customWidth="1"/>
    <col min="4104" max="4104" width="36.33203125" style="101" bestFit="1" customWidth="1"/>
    <col min="4105" max="4106" width="36.33203125" style="101" customWidth="1"/>
    <col min="4107" max="4107" width="31.5546875" style="101" customWidth="1"/>
    <col min="4108" max="4110" width="29.44140625" style="101" customWidth="1"/>
    <col min="4111" max="4113" width="26.5546875" style="101" customWidth="1"/>
    <col min="4114" max="4114" width="29.44140625" style="101" customWidth="1"/>
    <col min="4115" max="4115" width="26.5546875" style="101" customWidth="1"/>
    <col min="4116" max="4117" width="29.44140625" style="101" customWidth="1"/>
    <col min="4118" max="4118" width="16.5546875" style="101" bestFit="1" customWidth="1"/>
    <col min="4119" max="4119" width="18.5546875" style="101" bestFit="1" customWidth="1"/>
    <col min="4120" max="4120" width="27.5546875" style="101" bestFit="1" customWidth="1"/>
    <col min="4121" max="4121" width="31.5546875" style="101" customWidth="1"/>
    <col min="4122" max="4357" width="9.33203125" style="101"/>
    <col min="4358" max="4358" width="5" style="101" customWidth="1"/>
    <col min="4359" max="4359" width="26.33203125" style="101" customWidth="1"/>
    <col min="4360" max="4360" width="36.33203125" style="101" bestFit="1" customWidth="1"/>
    <col min="4361" max="4362" width="36.33203125" style="101" customWidth="1"/>
    <col min="4363" max="4363" width="31.5546875" style="101" customWidth="1"/>
    <col min="4364" max="4366" width="29.44140625" style="101" customWidth="1"/>
    <col min="4367" max="4369" width="26.5546875" style="101" customWidth="1"/>
    <col min="4370" max="4370" width="29.44140625" style="101" customWidth="1"/>
    <col min="4371" max="4371" width="26.5546875" style="101" customWidth="1"/>
    <col min="4372" max="4373" width="29.44140625" style="101" customWidth="1"/>
    <col min="4374" max="4374" width="16.5546875" style="101" bestFit="1" customWidth="1"/>
    <col min="4375" max="4375" width="18.5546875" style="101" bestFit="1" customWidth="1"/>
    <col min="4376" max="4376" width="27.5546875" style="101" bestFit="1" customWidth="1"/>
    <col min="4377" max="4377" width="31.5546875" style="101" customWidth="1"/>
    <col min="4378" max="4613" width="9.33203125" style="101"/>
    <col min="4614" max="4614" width="5" style="101" customWidth="1"/>
    <col min="4615" max="4615" width="26.33203125" style="101" customWidth="1"/>
    <col min="4616" max="4616" width="36.33203125" style="101" bestFit="1" customWidth="1"/>
    <col min="4617" max="4618" width="36.33203125" style="101" customWidth="1"/>
    <col min="4619" max="4619" width="31.5546875" style="101" customWidth="1"/>
    <col min="4620" max="4622" width="29.44140625" style="101" customWidth="1"/>
    <col min="4623" max="4625" width="26.5546875" style="101" customWidth="1"/>
    <col min="4626" max="4626" width="29.44140625" style="101" customWidth="1"/>
    <col min="4627" max="4627" width="26.5546875" style="101" customWidth="1"/>
    <col min="4628" max="4629" width="29.44140625" style="101" customWidth="1"/>
    <col min="4630" max="4630" width="16.5546875" style="101" bestFit="1" customWidth="1"/>
    <col min="4631" max="4631" width="18.5546875" style="101" bestFit="1" customWidth="1"/>
    <col min="4632" max="4632" width="27.5546875" style="101" bestFit="1" customWidth="1"/>
    <col min="4633" max="4633" width="31.5546875" style="101" customWidth="1"/>
    <col min="4634" max="4869" width="9.33203125" style="101"/>
    <col min="4870" max="4870" width="5" style="101" customWidth="1"/>
    <col min="4871" max="4871" width="26.33203125" style="101" customWidth="1"/>
    <col min="4872" max="4872" width="36.33203125" style="101" bestFit="1" customWidth="1"/>
    <col min="4873" max="4874" width="36.33203125" style="101" customWidth="1"/>
    <col min="4875" max="4875" width="31.5546875" style="101" customWidth="1"/>
    <col min="4876" max="4878" width="29.44140625" style="101" customWidth="1"/>
    <col min="4879" max="4881" width="26.5546875" style="101" customWidth="1"/>
    <col min="4882" max="4882" width="29.44140625" style="101" customWidth="1"/>
    <col min="4883" max="4883" width="26.5546875" style="101" customWidth="1"/>
    <col min="4884" max="4885" width="29.44140625" style="101" customWidth="1"/>
    <col min="4886" max="4886" width="16.5546875" style="101" bestFit="1" customWidth="1"/>
    <col min="4887" max="4887" width="18.5546875" style="101" bestFit="1" customWidth="1"/>
    <col min="4888" max="4888" width="27.5546875" style="101" bestFit="1" customWidth="1"/>
    <col min="4889" max="4889" width="31.5546875" style="101" customWidth="1"/>
    <col min="4890" max="5125" width="9.33203125" style="101"/>
    <col min="5126" max="5126" width="5" style="101" customWidth="1"/>
    <col min="5127" max="5127" width="26.33203125" style="101" customWidth="1"/>
    <col min="5128" max="5128" width="36.33203125" style="101" bestFit="1" customWidth="1"/>
    <col min="5129" max="5130" width="36.33203125" style="101" customWidth="1"/>
    <col min="5131" max="5131" width="31.5546875" style="101" customWidth="1"/>
    <col min="5132" max="5134" width="29.44140625" style="101" customWidth="1"/>
    <col min="5135" max="5137" width="26.5546875" style="101" customWidth="1"/>
    <col min="5138" max="5138" width="29.44140625" style="101" customWidth="1"/>
    <col min="5139" max="5139" width="26.5546875" style="101" customWidth="1"/>
    <col min="5140" max="5141" width="29.44140625" style="101" customWidth="1"/>
    <col min="5142" max="5142" width="16.5546875" style="101" bestFit="1" customWidth="1"/>
    <col min="5143" max="5143" width="18.5546875" style="101" bestFit="1" customWidth="1"/>
    <col min="5144" max="5144" width="27.5546875" style="101" bestFit="1" customWidth="1"/>
    <col min="5145" max="5145" width="31.5546875" style="101" customWidth="1"/>
    <col min="5146" max="5381" width="9.33203125" style="101"/>
    <col min="5382" max="5382" width="5" style="101" customWidth="1"/>
    <col min="5383" max="5383" width="26.33203125" style="101" customWidth="1"/>
    <col min="5384" max="5384" width="36.33203125" style="101" bestFit="1" customWidth="1"/>
    <col min="5385" max="5386" width="36.33203125" style="101" customWidth="1"/>
    <col min="5387" max="5387" width="31.5546875" style="101" customWidth="1"/>
    <col min="5388" max="5390" width="29.44140625" style="101" customWidth="1"/>
    <col min="5391" max="5393" width="26.5546875" style="101" customWidth="1"/>
    <col min="5394" max="5394" width="29.44140625" style="101" customWidth="1"/>
    <col min="5395" max="5395" width="26.5546875" style="101" customWidth="1"/>
    <col min="5396" max="5397" width="29.44140625" style="101" customWidth="1"/>
    <col min="5398" max="5398" width="16.5546875" style="101" bestFit="1" customWidth="1"/>
    <col min="5399" max="5399" width="18.5546875" style="101" bestFit="1" customWidth="1"/>
    <col min="5400" max="5400" width="27.5546875" style="101" bestFit="1" customWidth="1"/>
    <col min="5401" max="5401" width="31.5546875" style="101" customWidth="1"/>
    <col min="5402" max="5637" width="9.33203125" style="101"/>
    <col min="5638" max="5638" width="5" style="101" customWidth="1"/>
    <col min="5639" max="5639" width="26.33203125" style="101" customWidth="1"/>
    <col min="5640" max="5640" width="36.33203125" style="101" bestFit="1" customWidth="1"/>
    <col min="5641" max="5642" width="36.33203125" style="101" customWidth="1"/>
    <col min="5643" max="5643" width="31.5546875" style="101" customWidth="1"/>
    <col min="5644" max="5646" width="29.44140625" style="101" customWidth="1"/>
    <col min="5647" max="5649" width="26.5546875" style="101" customWidth="1"/>
    <col min="5650" max="5650" width="29.44140625" style="101" customWidth="1"/>
    <col min="5651" max="5651" width="26.5546875" style="101" customWidth="1"/>
    <col min="5652" max="5653" width="29.44140625" style="101" customWidth="1"/>
    <col min="5654" max="5654" width="16.5546875" style="101" bestFit="1" customWidth="1"/>
    <col min="5655" max="5655" width="18.5546875" style="101" bestFit="1" customWidth="1"/>
    <col min="5656" max="5656" width="27.5546875" style="101" bestFit="1" customWidth="1"/>
    <col min="5657" max="5657" width="31.5546875" style="101" customWidth="1"/>
    <col min="5658" max="5893" width="9.33203125" style="101"/>
    <col min="5894" max="5894" width="5" style="101" customWidth="1"/>
    <col min="5895" max="5895" width="26.33203125" style="101" customWidth="1"/>
    <col min="5896" max="5896" width="36.33203125" style="101" bestFit="1" customWidth="1"/>
    <col min="5897" max="5898" width="36.33203125" style="101" customWidth="1"/>
    <col min="5899" max="5899" width="31.5546875" style="101" customWidth="1"/>
    <col min="5900" max="5902" width="29.44140625" style="101" customWidth="1"/>
    <col min="5903" max="5905" width="26.5546875" style="101" customWidth="1"/>
    <col min="5906" max="5906" width="29.44140625" style="101" customWidth="1"/>
    <col min="5907" max="5907" width="26.5546875" style="101" customWidth="1"/>
    <col min="5908" max="5909" width="29.44140625" style="101" customWidth="1"/>
    <col min="5910" max="5910" width="16.5546875" style="101" bestFit="1" customWidth="1"/>
    <col min="5911" max="5911" width="18.5546875" style="101" bestFit="1" customWidth="1"/>
    <col min="5912" max="5912" width="27.5546875" style="101" bestFit="1" customWidth="1"/>
    <col min="5913" max="5913" width="31.5546875" style="101" customWidth="1"/>
    <col min="5914" max="6149" width="9.33203125" style="101"/>
    <col min="6150" max="6150" width="5" style="101" customWidth="1"/>
    <col min="6151" max="6151" width="26.33203125" style="101" customWidth="1"/>
    <col min="6152" max="6152" width="36.33203125" style="101" bestFit="1" customWidth="1"/>
    <col min="6153" max="6154" width="36.33203125" style="101" customWidth="1"/>
    <col min="6155" max="6155" width="31.5546875" style="101" customWidth="1"/>
    <col min="6156" max="6158" width="29.44140625" style="101" customWidth="1"/>
    <col min="6159" max="6161" width="26.5546875" style="101" customWidth="1"/>
    <col min="6162" max="6162" width="29.44140625" style="101" customWidth="1"/>
    <col min="6163" max="6163" width="26.5546875" style="101" customWidth="1"/>
    <col min="6164" max="6165" width="29.44140625" style="101" customWidth="1"/>
    <col min="6166" max="6166" width="16.5546875" style="101" bestFit="1" customWidth="1"/>
    <col min="6167" max="6167" width="18.5546875" style="101" bestFit="1" customWidth="1"/>
    <col min="6168" max="6168" width="27.5546875" style="101" bestFit="1" customWidth="1"/>
    <col min="6169" max="6169" width="31.5546875" style="101" customWidth="1"/>
    <col min="6170" max="6405" width="9.33203125" style="101"/>
    <col min="6406" max="6406" width="5" style="101" customWidth="1"/>
    <col min="6407" max="6407" width="26.33203125" style="101" customWidth="1"/>
    <col min="6408" max="6408" width="36.33203125" style="101" bestFit="1" customWidth="1"/>
    <col min="6409" max="6410" width="36.33203125" style="101" customWidth="1"/>
    <col min="6411" max="6411" width="31.5546875" style="101" customWidth="1"/>
    <col min="6412" max="6414" width="29.44140625" style="101" customWidth="1"/>
    <col min="6415" max="6417" width="26.5546875" style="101" customWidth="1"/>
    <col min="6418" max="6418" width="29.44140625" style="101" customWidth="1"/>
    <col min="6419" max="6419" width="26.5546875" style="101" customWidth="1"/>
    <col min="6420" max="6421" width="29.44140625" style="101" customWidth="1"/>
    <col min="6422" max="6422" width="16.5546875" style="101" bestFit="1" customWidth="1"/>
    <col min="6423" max="6423" width="18.5546875" style="101" bestFit="1" customWidth="1"/>
    <col min="6424" max="6424" width="27.5546875" style="101" bestFit="1" customWidth="1"/>
    <col min="6425" max="6425" width="31.5546875" style="101" customWidth="1"/>
    <col min="6426" max="6661" width="9.33203125" style="101"/>
    <col min="6662" max="6662" width="5" style="101" customWidth="1"/>
    <col min="6663" max="6663" width="26.33203125" style="101" customWidth="1"/>
    <col min="6664" max="6664" width="36.33203125" style="101" bestFit="1" customWidth="1"/>
    <col min="6665" max="6666" width="36.33203125" style="101" customWidth="1"/>
    <col min="6667" max="6667" width="31.5546875" style="101" customWidth="1"/>
    <col min="6668" max="6670" width="29.44140625" style="101" customWidth="1"/>
    <col min="6671" max="6673" width="26.5546875" style="101" customWidth="1"/>
    <col min="6674" max="6674" width="29.44140625" style="101" customWidth="1"/>
    <col min="6675" max="6675" width="26.5546875" style="101" customWidth="1"/>
    <col min="6676" max="6677" width="29.44140625" style="101" customWidth="1"/>
    <col min="6678" max="6678" width="16.5546875" style="101" bestFit="1" customWidth="1"/>
    <col min="6679" max="6679" width="18.5546875" style="101" bestFit="1" customWidth="1"/>
    <col min="6680" max="6680" width="27.5546875" style="101" bestFit="1" customWidth="1"/>
    <col min="6681" max="6681" width="31.5546875" style="101" customWidth="1"/>
    <col min="6682" max="6917" width="9.33203125" style="101"/>
    <col min="6918" max="6918" width="5" style="101" customWidth="1"/>
    <col min="6919" max="6919" width="26.33203125" style="101" customWidth="1"/>
    <col min="6920" max="6920" width="36.33203125" style="101" bestFit="1" customWidth="1"/>
    <col min="6921" max="6922" width="36.33203125" style="101" customWidth="1"/>
    <col min="6923" max="6923" width="31.5546875" style="101" customWidth="1"/>
    <col min="6924" max="6926" width="29.44140625" style="101" customWidth="1"/>
    <col min="6927" max="6929" width="26.5546875" style="101" customWidth="1"/>
    <col min="6930" max="6930" width="29.44140625" style="101" customWidth="1"/>
    <col min="6931" max="6931" width="26.5546875" style="101" customWidth="1"/>
    <col min="6932" max="6933" width="29.44140625" style="101" customWidth="1"/>
    <col min="6934" max="6934" width="16.5546875" style="101" bestFit="1" customWidth="1"/>
    <col min="6935" max="6935" width="18.5546875" style="101" bestFit="1" customWidth="1"/>
    <col min="6936" max="6936" width="27.5546875" style="101" bestFit="1" customWidth="1"/>
    <col min="6937" max="6937" width="31.5546875" style="101" customWidth="1"/>
    <col min="6938" max="7173" width="9.33203125" style="101"/>
    <col min="7174" max="7174" width="5" style="101" customWidth="1"/>
    <col min="7175" max="7175" width="26.33203125" style="101" customWidth="1"/>
    <col min="7176" max="7176" width="36.33203125" style="101" bestFit="1" customWidth="1"/>
    <col min="7177" max="7178" width="36.33203125" style="101" customWidth="1"/>
    <col min="7179" max="7179" width="31.5546875" style="101" customWidth="1"/>
    <col min="7180" max="7182" width="29.44140625" style="101" customWidth="1"/>
    <col min="7183" max="7185" width="26.5546875" style="101" customWidth="1"/>
    <col min="7186" max="7186" width="29.44140625" style="101" customWidth="1"/>
    <col min="7187" max="7187" width="26.5546875" style="101" customWidth="1"/>
    <col min="7188" max="7189" width="29.44140625" style="101" customWidth="1"/>
    <col min="7190" max="7190" width="16.5546875" style="101" bestFit="1" customWidth="1"/>
    <col min="7191" max="7191" width="18.5546875" style="101" bestFit="1" customWidth="1"/>
    <col min="7192" max="7192" width="27.5546875" style="101" bestFit="1" customWidth="1"/>
    <col min="7193" max="7193" width="31.5546875" style="101" customWidth="1"/>
    <col min="7194" max="7429" width="9.33203125" style="101"/>
    <col min="7430" max="7430" width="5" style="101" customWidth="1"/>
    <col min="7431" max="7431" width="26.33203125" style="101" customWidth="1"/>
    <col min="7432" max="7432" width="36.33203125" style="101" bestFit="1" customWidth="1"/>
    <col min="7433" max="7434" width="36.33203125" style="101" customWidth="1"/>
    <col min="7435" max="7435" width="31.5546875" style="101" customWidth="1"/>
    <col min="7436" max="7438" width="29.44140625" style="101" customWidth="1"/>
    <col min="7439" max="7441" width="26.5546875" style="101" customWidth="1"/>
    <col min="7442" max="7442" width="29.44140625" style="101" customWidth="1"/>
    <col min="7443" max="7443" width="26.5546875" style="101" customWidth="1"/>
    <col min="7444" max="7445" width="29.44140625" style="101" customWidth="1"/>
    <col min="7446" max="7446" width="16.5546875" style="101" bestFit="1" customWidth="1"/>
    <col min="7447" max="7447" width="18.5546875" style="101" bestFit="1" customWidth="1"/>
    <col min="7448" max="7448" width="27.5546875" style="101" bestFit="1" customWidth="1"/>
    <col min="7449" max="7449" width="31.5546875" style="101" customWidth="1"/>
    <col min="7450" max="7685" width="9.33203125" style="101"/>
    <col min="7686" max="7686" width="5" style="101" customWidth="1"/>
    <col min="7687" max="7687" width="26.33203125" style="101" customWidth="1"/>
    <col min="7688" max="7688" width="36.33203125" style="101" bestFit="1" customWidth="1"/>
    <col min="7689" max="7690" width="36.33203125" style="101" customWidth="1"/>
    <col min="7691" max="7691" width="31.5546875" style="101" customWidth="1"/>
    <col min="7692" max="7694" width="29.44140625" style="101" customWidth="1"/>
    <col min="7695" max="7697" width="26.5546875" style="101" customWidth="1"/>
    <col min="7698" max="7698" width="29.44140625" style="101" customWidth="1"/>
    <col min="7699" max="7699" width="26.5546875" style="101" customWidth="1"/>
    <col min="7700" max="7701" width="29.44140625" style="101" customWidth="1"/>
    <col min="7702" max="7702" width="16.5546875" style="101" bestFit="1" customWidth="1"/>
    <col min="7703" max="7703" width="18.5546875" style="101" bestFit="1" customWidth="1"/>
    <col min="7704" max="7704" width="27.5546875" style="101" bestFit="1" customWidth="1"/>
    <col min="7705" max="7705" width="31.5546875" style="101" customWidth="1"/>
    <col min="7706" max="7941" width="9.33203125" style="101"/>
    <col min="7942" max="7942" width="5" style="101" customWidth="1"/>
    <col min="7943" max="7943" width="26.33203125" style="101" customWidth="1"/>
    <col min="7944" max="7944" width="36.33203125" style="101" bestFit="1" customWidth="1"/>
    <col min="7945" max="7946" width="36.33203125" style="101" customWidth="1"/>
    <col min="7947" max="7947" width="31.5546875" style="101" customWidth="1"/>
    <col min="7948" max="7950" width="29.44140625" style="101" customWidth="1"/>
    <col min="7951" max="7953" width="26.5546875" style="101" customWidth="1"/>
    <col min="7954" max="7954" width="29.44140625" style="101" customWidth="1"/>
    <col min="7955" max="7955" width="26.5546875" style="101" customWidth="1"/>
    <col min="7956" max="7957" width="29.44140625" style="101" customWidth="1"/>
    <col min="7958" max="7958" width="16.5546875" style="101" bestFit="1" customWidth="1"/>
    <col min="7959" max="7959" width="18.5546875" style="101" bestFit="1" customWidth="1"/>
    <col min="7960" max="7960" width="27.5546875" style="101" bestFit="1" customWidth="1"/>
    <col min="7961" max="7961" width="31.5546875" style="101" customWidth="1"/>
    <col min="7962" max="8197" width="9.33203125" style="101"/>
    <col min="8198" max="8198" width="5" style="101" customWidth="1"/>
    <col min="8199" max="8199" width="26.33203125" style="101" customWidth="1"/>
    <col min="8200" max="8200" width="36.33203125" style="101" bestFit="1" customWidth="1"/>
    <col min="8201" max="8202" width="36.33203125" style="101" customWidth="1"/>
    <col min="8203" max="8203" width="31.5546875" style="101" customWidth="1"/>
    <col min="8204" max="8206" width="29.44140625" style="101" customWidth="1"/>
    <col min="8207" max="8209" width="26.5546875" style="101" customWidth="1"/>
    <col min="8210" max="8210" width="29.44140625" style="101" customWidth="1"/>
    <col min="8211" max="8211" width="26.5546875" style="101" customWidth="1"/>
    <col min="8212" max="8213" width="29.44140625" style="101" customWidth="1"/>
    <col min="8214" max="8214" width="16.5546875" style="101" bestFit="1" customWidth="1"/>
    <col min="8215" max="8215" width="18.5546875" style="101" bestFit="1" customWidth="1"/>
    <col min="8216" max="8216" width="27.5546875" style="101" bestFit="1" customWidth="1"/>
    <col min="8217" max="8217" width="31.5546875" style="101" customWidth="1"/>
    <col min="8218" max="8453" width="9.33203125" style="101"/>
    <col min="8454" max="8454" width="5" style="101" customWidth="1"/>
    <col min="8455" max="8455" width="26.33203125" style="101" customWidth="1"/>
    <col min="8456" max="8456" width="36.33203125" style="101" bestFit="1" customWidth="1"/>
    <col min="8457" max="8458" width="36.33203125" style="101" customWidth="1"/>
    <col min="8459" max="8459" width="31.5546875" style="101" customWidth="1"/>
    <col min="8460" max="8462" width="29.44140625" style="101" customWidth="1"/>
    <col min="8463" max="8465" width="26.5546875" style="101" customWidth="1"/>
    <col min="8466" max="8466" width="29.44140625" style="101" customWidth="1"/>
    <col min="8467" max="8467" width="26.5546875" style="101" customWidth="1"/>
    <col min="8468" max="8469" width="29.44140625" style="101" customWidth="1"/>
    <col min="8470" max="8470" width="16.5546875" style="101" bestFit="1" customWidth="1"/>
    <col min="8471" max="8471" width="18.5546875" style="101" bestFit="1" customWidth="1"/>
    <col min="8472" max="8472" width="27.5546875" style="101" bestFit="1" customWidth="1"/>
    <col min="8473" max="8473" width="31.5546875" style="101" customWidth="1"/>
    <col min="8474" max="8709" width="9.33203125" style="101"/>
    <col min="8710" max="8710" width="5" style="101" customWidth="1"/>
    <col min="8711" max="8711" width="26.33203125" style="101" customWidth="1"/>
    <col min="8712" max="8712" width="36.33203125" style="101" bestFit="1" customWidth="1"/>
    <col min="8713" max="8714" width="36.33203125" style="101" customWidth="1"/>
    <col min="8715" max="8715" width="31.5546875" style="101" customWidth="1"/>
    <col min="8716" max="8718" width="29.44140625" style="101" customWidth="1"/>
    <col min="8719" max="8721" width="26.5546875" style="101" customWidth="1"/>
    <col min="8722" max="8722" width="29.44140625" style="101" customWidth="1"/>
    <col min="8723" max="8723" width="26.5546875" style="101" customWidth="1"/>
    <col min="8724" max="8725" width="29.44140625" style="101" customWidth="1"/>
    <col min="8726" max="8726" width="16.5546875" style="101" bestFit="1" customWidth="1"/>
    <col min="8727" max="8727" width="18.5546875" style="101" bestFit="1" customWidth="1"/>
    <col min="8728" max="8728" width="27.5546875" style="101" bestFit="1" customWidth="1"/>
    <col min="8729" max="8729" width="31.5546875" style="101" customWidth="1"/>
    <col min="8730" max="8965" width="9.33203125" style="101"/>
    <col min="8966" max="8966" width="5" style="101" customWidth="1"/>
    <col min="8967" max="8967" width="26.33203125" style="101" customWidth="1"/>
    <col min="8968" max="8968" width="36.33203125" style="101" bestFit="1" customWidth="1"/>
    <col min="8969" max="8970" width="36.33203125" style="101" customWidth="1"/>
    <col min="8971" max="8971" width="31.5546875" style="101" customWidth="1"/>
    <col min="8972" max="8974" width="29.44140625" style="101" customWidth="1"/>
    <col min="8975" max="8977" width="26.5546875" style="101" customWidth="1"/>
    <col min="8978" max="8978" width="29.44140625" style="101" customWidth="1"/>
    <col min="8979" max="8979" width="26.5546875" style="101" customWidth="1"/>
    <col min="8980" max="8981" width="29.44140625" style="101" customWidth="1"/>
    <col min="8982" max="8982" width="16.5546875" style="101" bestFit="1" customWidth="1"/>
    <col min="8983" max="8983" width="18.5546875" style="101" bestFit="1" customWidth="1"/>
    <col min="8984" max="8984" width="27.5546875" style="101" bestFit="1" customWidth="1"/>
    <col min="8985" max="8985" width="31.5546875" style="101" customWidth="1"/>
    <col min="8986" max="9221" width="9.33203125" style="101"/>
    <col min="9222" max="9222" width="5" style="101" customWidth="1"/>
    <col min="9223" max="9223" width="26.33203125" style="101" customWidth="1"/>
    <col min="9224" max="9224" width="36.33203125" style="101" bestFit="1" customWidth="1"/>
    <col min="9225" max="9226" width="36.33203125" style="101" customWidth="1"/>
    <col min="9227" max="9227" width="31.5546875" style="101" customWidth="1"/>
    <col min="9228" max="9230" width="29.44140625" style="101" customWidth="1"/>
    <col min="9231" max="9233" width="26.5546875" style="101" customWidth="1"/>
    <col min="9234" max="9234" width="29.44140625" style="101" customWidth="1"/>
    <col min="9235" max="9235" width="26.5546875" style="101" customWidth="1"/>
    <col min="9236" max="9237" width="29.44140625" style="101" customWidth="1"/>
    <col min="9238" max="9238" width="16.5546875" style="101" bestFit="1" customWidth="1"/>
    <col min="9239" max="9239" width="18.5546875" style="101" bestFit="1" customWidth="1"/>
    <col min="9240" max="9240" width="27.5546875" style="101" bestFit="1" customWidth="1"/>
    <col min="9241" max="9241" width="31.5546875" style="101" customWidth="1"/>
    <col min="9242" max="9477" width="9.33203125" style="101"/>
    <col min="9478" max="9478" width="5" style="101" customWidth="1"/>
    <col min="9479" max="9479" width="26.33203125" style="101" customWidth="1"/>
    <col min="9480" max="9480" width="36.33203125" style="101" bestFit="1" customWidth="1"/>
    <col min="9481" max="9482" width="36.33203125" style="101" customWidth="1"/>
    <col min="9483" max="9483" width="31.5546875" style="101" customWidth="1"/>
    <col min="9484" max="9486" width="29.44140625" style="101" customWidth="1"/>
    <col min="9487" max="9489" width="26.5546875" style="101" customWidth="1"/>
    <col min="9490" max="9490" width="29.44140625" style="101" customWidth="1"/>
    <col min="9491" max="9491" width="26.5546875" style="101" customWidth="1"/>
    <col min="9492" max="9493" width="29.44140625" style="101" customWidth="1"/>
    <col min="9494" max="9494" width="16.5546875" style="101" bestFit="1" customWidth="1"/>
    <col min="9495" max="9495" width="18.5546875" style="101" bestFit="1" customWidth="1"/>
    <col min="9496" max="9496" width="27.5546875" style="101" bestFit="1" customWidth="1"/>
    <col min="9497" max="9497" width="31.5546875" style="101" customWidth="1"/>
    <col min="9498" max="9733" width="9.33203125" style="101"/>
    <col min="9734" max="9734" width="5" style="101" customWidth="1"/>
    <col min="9735" max="9735" width="26.33203125" style="101" customWidth="1"/>
    <col min="9736" max="9736" width="36.33203125" style="101" bestFit="1" customWidth="1"/>
    <col min="9737" max="9738" width="36.33203125" style="101" customWidth="1"/>
    <col min="9739" max="9739" width="31.5546875" style="101" customWidth="1"/>
    <col min="9740" max="9742" width="29.44140625" style="101" customWidth="1"/>
    <col min="9743" max="9745" width="26.5546875" style="101" customWidth="1"/>
    <col min="9746" max="9746" width="29.44140625" style="101" customWidth="1"/>
    <col min="9747" max="9747" width="26.5546875" style="101" customWidth="1"/>
    <col min="9748" max="9749" width="29.44140625" style="101" customWidth="1"/>
    <col min="9750" max="9750" width="16.5546875" style="101" bestFit="1" customWidth="1"/>
    <col min="9751" max="9751" width="18.5546875" style="101" bestFit="1" customWidth="1"/>
    <col min="9752" max="9752" width="27.5546875" style="101" bestFit="1" customWidth="1"/>
    <col min="9753" max="9753" width="31.5546875" style="101" customWidth="1"/>
    <col min="9754" max="9989" width="9.33203125" style="101"/>
    <col min="9990" max="9990" width="5" style="101" customWidth="1"/>
    <col min="9991" max="9991" width="26.33203125" style="101" customWidth="1"/>
    <col min="9992" max="9992" width="36.33203125" style="101" bestFit="1" customWidth="1"/>
    <col min="9993" max="9994" width="36.33203125" style="101" customWidth="1"/>
    <col min="9995" max="9995" width="31.5546875" style="101" customWidth="1"/>
    <col min="9996" max="9998" width="29.44140625" style="101" customWidth="1"/>
    <col min="9999" max="10001" width="26.5546875" style="101" customWidth="1"/>
    <col min="10002" max="10002" width="29.44140625" style="101" customWidth="1"/>
    <col min="10003" max="10003" width="26.5546875" style="101" customWidth="1"/>
    <col min="10004" max="10005" width="29.44140625" style="101" customWidth="1"/>
    <col min="10006" max="10006" width="16.5546875" style="101" bestFit="1" customWidth="1"/>
    <col min="10007" max="10007" width="18.5546875" style="101" bestFit="1" customWidth="1"/>
    <col min="10008" max="10008" width="27.5546875" style="101" bestFit="1" customWidth="1"/>
    <col min="10009" max="10009" width="31.5546875" style="101" customWidth="1"/>
    <col min="10010" max="10245" width="9.33203125" style="101"/>
    <col min="10246" max="10246" width="5" style="101" customWidth="1"/>
    <col min="10247" max="10247" width="26.33203125" style="101" customWidth="1"/>
    <col min="10248" max="10248" width="36.33203125" style="101" bestFit="1" customWidth="1"/>
    <col min="10249" max="10250" width="36.33203125" style="101" customWidth="1"/>
    <col min="10251" max="10251" width="31.5546875" style="101" customWidth="1"/>
    <col min="10252" max="10254" width="29.44140625" style="101" customWidth="1"/>
    <col min="10255" max="10257" width="26.5546875" style="101" customWidth="1"/>
    <col min="10258" max="10258" width="29.44140625" style="101" customWidth="1"/>
    <col min="10259" max="10259" width="26.5546875" style="101" customWidth="1"/>
    <col min="10260" max="10261" width="29.44140625" style="101" customWidth="1"/>
    <col min="10262" max="10262" width="16.5546875" style="101" bestFit="1" customWidth="1"/>
    <col min="10263" max="10263" width="18.5546875" style="101" bestFit="1" customWidth="1"/>
    <col min="10264" max="10264" width="27.5546875" style="101" bestFit="1" customWidth="1"/>
    <col min="10265" max="10265" width="31.5546875" style="101" customWidth="1"/>
    <col min="10266" max="10501" width="9.33203125" style="101"/>
    <col min="10502" max="10502" width="5" style="101" customWidth="1"/>
    <col min="10503" max="10503" width="26.33203125" style="101" customWidth="1"/>
    <col min="10504" max="10504" width="36.33203125" style="101" bestFit="1" customWidth="1"/>
    <col min="10505" max="10506" width="36.33203125" style="101" customWidth="1"/>
    <col min="10507" max="10507" width="31.5546875" style="101" customWidth="1"/>
    <col min="10508" max="10510" width="29.44140625" style="101" customWidth="1"/>
    <col min="10511" max="10513" width="26.5546875" style="101" customWidth="1"/>
    <col min="10514" max="10514" width="29.44140625" style="101" customWidth="1"/>
    <col min="10515" max="10515" width="26.5546875" style="101" customWidth="1"/>
    <col min="10516" max="10517" width="29.44140625" style="101" customWidth="1"/>
    <col min="10518" max="10518" width="16.5546875" style="101" bestFit="1" customWidth="1"/>
    <col min="10519" max="10519" width="18.5546875" style="101" bestFit="1" customWidth="1"/>
    <col min="10520" max="10520" width="27.5546875" style="101" bestFit="1" customWidth="1"/>
    <col min="10521" max="10521" width="31.5546875" style="101" customWidth="1"/>
    <col min="10522" max="10757" width="9.33203125" style="101"/>
    <col min="10758" max="10758" width="5" style="101" customWidth="1"/>
    <col min="10759" max="10759" width="26.33203125" style="101" customWidth="1"/>
    <col min="10760" max="10760" width="36.33203125" style="101" bestFit="1" customWidth="1"/>
    <col min="10761" max="10762" width="36.33203125" style="101" customWidth="1"/>
    <col min="10763" max="10763" width="31.5546875" style="101" customWidth="1"/>
    <col min="10764" max="10766" width="29.44140625" style="101" customWidth="1"/>
    <col min="10767" max="10769" width="26.5546875" style="101" customWidth="1"/>
    <col min="10770" max="10770" width="29.44140625" style="101" customWidth="1"/>
    <col min="10771" max="10771" width="26.5546875" style="101" customWidth="1"/>
    <col min="10772" max="10773" width="29.44140625" style="101" customWidth="1"/>
    <col min="10774" max="10774" width="16.5546875" style="101" bestFit="1" customWidth="1"/>
    <col min="10775" max="10775" width="18.5546875" style="101" bestFit="1" customWidth="1"/>
    <col min="10776" max="10776" width="27.5546875" style="101" bestFit="1" customWidth="1"/>
    <col min="10777" max="10777" width="31.5546875" style="101" customWidth="1"/>
    <col min="10778" max="11013" width="9.33203125" style="101"/>
    <col min="11014" max="11014" width="5" style="101" customWidth="1"/>
    <col min="11015" max="11015" width="26.33203125" style="101" customWidth="1"/>
    <col min="11016" max="11016" width="36.33203125" style="101" bestFit="1" customWidth="1"/>
    <col min="11017" max="11018" width="36.33203125" style="101" customWidth="1"/>
    <col min="11019" max="11019" width="31.5546875" style="101" customWidth="1"/>
    <col min="11020" max="11022" width="29.44140625" style="101" customWidth="1"/>
    <col min="11023" max="11025" width="26.5546875" style="101" customWidth="1"/>
    <col min="11026" max="11026" width="29.44140625" style="101" customWidth="1"/>
    <col min="11027" max="11027" width="26.5546875" style="101" customWidth="1"/>
    <col min="11028" max="11029" width="29.44140625" style="101" customWidth="1"/>
    <col min="11030" max="11030" width="16.5546875" style="101" bestFit="1" customWidth="1"/>
    <col min="11031" max="11031" width="18.5546875" style="101" bestFit="1" customWidth="1"/>
    <col min="11032" max="11032" width="27.5546875" style="101" bestFit="1" customWidth="1"/>
    <col min="11033" max="11033" width="31.5546875" style="101" customWidth="1"/>
    <col min="11034" max="11269" width="9.33203125" style="101"/>
    <col min="11270" max="11270" width="5" style="101" customWidth="1"/>
    <col min="11271" max="11271" width="26.33203125" style="101" customWidth="1"/>
    <col min="11272" max="11272" width="36.33203125" style="101" bestFit="1" customWidth="1"/>
    <col min="11273" max="11274" width="36.33203125" style="101" customWidth="1"/>
    <col min="11275" max="11275" width="31.5546875" style="101" customWidth="1"/>
    <col min="11276" max="11278" width="29.44140625" style="101" customWidth="1"/>
    <col min="11279" max="11281" width="26.5546875" style="101" customWidth="1"/>
    <col min="11282" max="11282" width="29.44140625" style="101" customWidth="1"/>
    <col min="11283" max="11283" width="26.5546875" style="101" customWidth="1"/>
    <col min="11284" max="11285" width="29.44140625" style="101" customWidth="1"/>
    <col min="11286" max="11286" width="16.5546875" style="101" bestFit="1" customWidth="1"/>
    <col min="11287" max="11287" width="18.5546875" style="101" bestFit="1" customWidth="1"/>
    <col min="11288" max="11288" width="27.5546875" style="101" bestFit="1" customWidth="1"/>
    <col min="11289" max="11289" width="31.5546875" style="101" customWidth="1"/>
    <col min="11290" max="11525" width="9.33203125" style="101"/>
    <col min="11526" max="11526" width="5" style="101" customWidth="1"/>
    <col min="11527" max="11527" width="26.33203125" style="101" customWidth="1"/>
    <col min="11528" max="11528" width="36.33203125" style="101" bestFit="1" customWidth="1"/>
    <col min="11529" max="11530" width="36.33203125" style="101" customWidth="1"/>
    <col min="11531" max="11531" width="31.5546875" style="101" customWidth="1"/>
    <col min="11532" max="11534" width="29.44140625" style="101" customWidth="1"/>
    <col min="11535" max="11537" width="26.5546875" style="101" customWidth="1"/>
    <col min="11538" max="11538" width="29.44140625" style="101" customWidth="1"/>
    <col min="11539" max="11539" width="26.5546875" style="101" customWidth="1"/>
    <col min="11540" max="11541" width="29.44140625" style="101" customWidth="1"/>
    <col min="11542" max="11542" width="16.5546875" style="101" bestFit="1" customWidth="1"/>
    <col min="11543" max="11543" width="18.5546875" style="101" bestFit="1" customWidth="1"/>
    <col min="11544" max="11544" width="27.5546875" style="101" bestFit="1" customWidth="1"/>
    <col min="11545" max="11545" width="31.5546875" style="101" customWidth="1"/>
    <col min="11546" max="11781" width="9.33203125" style="101"/>
    <col min="11782" max="11782" width="5" style="101" customWidth="1"/>
    <col min="11783" max="11783" width="26.33203125" style="101" customWidth="1"/>
    <col min="11784" max="11784" width="36.33203125" style="101" bestFit="1" customWidth="1"/>
    <col min="11785" max="11786" width="36.33203125" style="101" customWidth="1"/>
    <col min="11787" max="11787" width="31.5546875" style="101" customWidth="1"/>
    <col min="11788" max="11790" width="29.44140625" style="101" customWidth="1"/>
    <col min="11791" max="11793" width="26.5546875" style="101" customWidth="1"/>
    <col min="11794" max="11794" width="29.44140625" style="101" customWidth="1"/>
    <col min="11795" max="11795" width="26.5546875" style="101" customWidth="1"/>
    <col min="11796" max="11797" width="29.44140625" style="101" customWidth="1"/>
    <col min="11798" max="11798" width="16.5546875" style="101" bestFit="1" customWidth="1"/>
    <col min="11799" max="11799" width="18.5546875" style="101" bestFit="1" customWidth="1"/>
    <col min="11800" max="11800" width="27.5546875" style="101" bestFit="1" customWidth="1"/>
    <col min="11801" max="11801" width="31.5546875" style="101" customWidth="1"/>
    <col min="11802" max="12037" width="9.33203125" style="101"/>
    <col min="12038" max="12038" width="5" style="101" customWidth="1"/>
    <col min="12039" max="12039" width="26.33203125" style="101" customWidth="1"/>
    <col min="12040" max="12040" width="36.33203125" style="101" bestFit="1" customWidth="1"/>
    <col min="12041" max="12042" width="36.33203125" style="101" customWidth="1"/>
    <col min="12043" max="12043" width="31.5546875" style="101" customWidth="1"/>
    <col min="12044" max="12046" width="29.44140625" style="101" customWidth="1"/>
    <col min="12047" max="12049" width="26.5546875" style="101" customWidth="1"/>
    <col min="12050" max="12050" width="29.44140625" style="101" customWidth="1"/>
    <col min="12051" max="12051" width="26.5546875" style="101" customWidth="1"/>
    <col min="12052" max="12053" width="29.44140625" style="101" customWidth="1"/>
    <col min="12054" max="12054" width="16.5546875" style="101" bestFit="1" customWidth="1"/>
    <col min="12055" max="12055" width="18.5546875" style="101" bestFit="1" customWidth="1"/>
    <col min="12056" max="12056" width="27.5546875" style="101" bestFit="1" customWidth="1"/>
    <col min="12057" max="12057" width="31.5546875" style="101" customWidth="1"/>
    <col min="12058" max="12293" width="9.33203125" style="101"/>
    <col min="12294" max="12294" width="5" style="101" customWidth="1"/>
    <col min="12295" max="12295" width="26.33203125" style="101" customWidth="1"/>
    <col min="12296" max="12296" width="36.33203125" style="101" bestFit="1" customWidth="1"/>
    <col min="12297" max="12298" width="36.33203125" style="101" customWidth="1"/>
    <col min="12299" max="12299" width="31.5546875" style="101" customWidth="1"/>
    <col min="12300" max="12302" width="29.44140625" style="101" customWidth="1"/>
    <col min="12303" max="12305" width="26.5546875" style="101" customWidth="1"/>
    <col min="12306" max="12306" width="29.44140625" style="101" customWidth="1"/>
    <col min="12307" max="12307" width="26.5546875" style="101" customWidth="1"/>
    <col min="12308" max="12309" width="29.44140625" style="101" customWidth="1"/>
    <col min="12310" max="12310" width="16.5546875" style="101" bestFit="1" customWidth="1"/>
    <col min="12311" max="12311" width="18.5546875" style="101" bestFit="1" customWidth="1"/>
    <col min="12312" max="12312" width="27.5546875" style="101" bestFit="1" customWidth="1"/>
    <col min="12313" max="12313" width="31.5546875" style="101" customWidth="1"/>
    <col min="12314" max="12549" width="9.33203125" style="101"/>
    <col min="12550" max="12550" width="5" style="101" customWidth="1"/>
    <col min="12551" max="12551" width="26.33203125" style="101" customWidth="1"/>
    <col min="12552" max="12552" width="36.33203125" style="101" bestFit="1" customWidth="1"/>
    <col min="12553" max="12554" width="36.33203125" style="101" customWidth="1"/>
    <col min="12555" max="12555" width="31.5546875" style="101" customWidth="1"/>
    <col min="12556" max="12558" width="29.44140625" style="101" customWidth="1"/>
    <col min="12559" max="12561" width="26.5546875" style="101" customWidth="1"/>
    <col min="12562" max="12562" width="29.44140625" style="101" customWidth="1"/>
    <col min="12563" max="12563" width="26.5546875" style="101" customWidth="1"/>
    <col min="12564" max="12565" width="29.44140625" style="101" customWidth="1"/>
    <col min="12566" max="12566" width="16.5546875" style="101" bestFit="1" customWidth="1"/>
    <col min="12567" max="12567" width="18.5546875" style="101" bestFit="1" customWidth="1"/>
    <col min="12568" max="12568" width="27.5546875" style="101" bestFit="1" customWidth="1"/>
    <col min="12569" max="12569" width="31.5546875" style="101" customWidth="1"/>
    <col min="12570" max="12805" width="9.33203125" style="101"/>
    <col min="12806" max="12806" width="5" style="101" customWidth="1"/>
    <col min="12807" max="12807" width="26.33203125" style="101" customWidth="1"/>
    <col min="12808" max="12808" width="36.33203125" style="101" bestFit="1" customWidth="1"/>
    <col min="12809" max="12810" width="36.33203125" style="101" customWidth="1"/>
    <col min="12811" max="12811" width="31.5546875" style="101" customWidth="1"/>
    <col min="12812" max="12814" width="29.44140625" style="101" customWidth="1"/>
    <col min="12815" max="12817" width="26.5546875" style="101" customWidth="1"/>
    <col min="12818" max="12818" width="29.44140625" style="101" customWidth="1"/>
    <col min="12819" max="12819" width="26.5546875" style="101" customWidth="1"/>
    <col min="12820" max="12821" width="29.44140625" style="101" customWidth="1"/>
    <col min="12822" max="12822" width="16.5546875" style="101" bestFit="1" customWidth="1"/>
    <col min="12823" max="12823" width="18.5546875" style="101" bestFit="1" customWidth="1"/>
    <col min="12824" max="12824" width="27.5546875" style="101" bestFit="1" customWidth="1"/>
    <col min="12825" max="12825" width="31.5546875" style="101" customWidth="1"/>
    <col min="12826" max="13061" width="9.33203125" style="101"/>
    <col min="13062" max="13062" width="5" style="101" customWidth="1"/>
    <col min="13063" max="13063" width="26.33203125" style="101" customWidth="1"/>
    <col min="13064" max="13064" width="36.33203125" style="101" bestFit="1" customWidth="1"/>
    <col min="13065" max="13066" width="36.33203125" style="101" customWidth="1"/>
    <col min="13067" max="13067" width="31.5546875" style="101" customWidth="1"/>
    <col min="13068" max="13070" width="29.44140625" style="101" customWidth="1"/>
    <col min="13071" max="13073" width="26.5546875" style="101" customWidth="1"/>
    <col min="13074" max="13074" width="29.44140625" style="101" customWidth="1"/>
    <col min="13075" max="13075" width="26.5546875" style="101" customWidth="1"/>
    <col min="13076" max="13077" width="29.44140625" style="101" customWidth="1"/>
    <col min="13078" max="13078" width="16.5546875" style="101" bestFit="1" customWidth="1"/>
    <col min="13079" max="13079" width="18.5546875" style="101" bestFit="1" customWidth="1"/>
    <col min="13080" max="13080" width="27.5546875" style="101" bestFit="1" customWidth="1"/>
    <col min="13081" max="13081" width="31.5546875" style="101" customWidth="1"/>
    <col min="13082" max="13317" width="9.33203125" style="101"/>
    <col min="13318" max="13318" width="5" style="101" customWidth="1"/>
    <col min="13319" max="13319" width="26.33203125" style="101" customWidth="1"/>
    <col min="13320" max="13320" width="36.33203125" style="101" bestFit="1" customWidth="1"/>
    <col min="13321" max="13322" width="36.33203125" style="101" customWidth="1"/>
    <col min="13323" max="13323" width="31.5546875" style="101" customWidth="1"/>
    <col min="13324" max="13326" width="29.44140625" style="101" customWidth="1"/>
    <col min="13327" max="13329" width="26.5546875" style="101" customWidth="1"/>
    <col min="13330" max="13330" width="29.44140625" style="101" customWidth="1"/>
    <col min="13331" max="13331" width="26.5546875" style="101" customWidth="1"/>
    <col min="13332" max="13333" width="29.44140625" style="101" customWidth="1"/>
    <col min="13334" max="13334" width="16.5546875" style="101" bestFit="1" customWidth="1"/>
    <col min="13335" max="13335" width="18.5546875" style="101" bestFit="1" customWidth="1"/>
    <col min="13336" max="13336" width="27.5546875" style="101" bestFit="1" customWidth="1"/>
    <col min="13337" max="13337" width="31.5546875" style="101" customWidth="1"/>
    <col min="13338" max="13573" width="9.33203125" style="101"/>
    <col min="13574" max="13574" width="5" style="101" customWidth="1"/>
    <col min="13575" max="13575" width="26.33203125" style="101" customWidth="1"/>
    <col min="13576" max="13576" width="36.33203125" style="101" bestFit="1" customWidth="1"/>
    <col min="13577" max="13578" width="36.33203125" style="101" customWidth="1"/>
    <col min="13579" max="13579" width="31.5546875" style="101" customWidth="1"/>
    <col min="13580" max="13582" width="29.44140625" style="101" customWidth="1"/>
    <col min="13583" max="13585" width="26.5546875" style="101" customWidth="1"/>
    <col min="13586" max="13586" width="29.44140625" style="101" customWidth="1"/>
    <col min="13587" max="13587" width="26.5546875" style="101" customWidth="1"/>
    <col min="13588" max="13589" width="29.44140625" style="101" customWidth="1"/>
    <col min="13590" max="13590" width="16.5546875" style="101" bestFit="1" customWidth="1"/>
    <col min="13591" max="13591" width="18.5546875" style="101" bestFit="1" customWidth="1"/>
    <col min="13592" max="13592" width="27.5546875" style="101" bestFit="1" customWidth="1"/>
    <col min="13593" max="13593" width="31.5546875" style="101" customWidth="1"/>
    <col min="13594" max="13829" width="9.33203125" style="101"/>
    <col min="13830" max="13830" width="5" style="101" customWidth="1"/>
    <col min="13831" max="13831" width="26.33203125" style="101" customWidth="1"/>
    <col min="13832" max="13832" width="36.33203125" style="101" bestFit="1" customWidth="1"/>
    <col min="13833" max="13834" width="36.33203125" style="101" customWidth="1"/>
    <col min="13835" max="13835" width="31.5546875" style="101" customWidth="1"/>
    <col min="13836" max="13838" width="29.44140625" style="101" customWidth="1"/>
    <col min="13839" max="13841" width="26.5546875" style="101" customWidth="1"/>
    <col min="13842" max="13842" width="29.44140625" style="101" customWidth="1"/>
    <col min="13843" max="13843" width="26.5546875" style="101" customWidth="1"/>
    <col min="13844" max="13845" width="29.44140625" style="101" customWidth="1"/>
    <col min="13846" max="13846" width="16.5546875" style="101" bestFit="1" customWidth="1"/>
    <col min="13847" max="13847" width="18.5546875" style="101" bestFit="1" customWidth="1"/>
    <col min="13848" max="13848" width="27.5546875" style="101" bestFit="1" customWidth="1"/>
    <col min="13849" max="13849" width="31.5546875" style="101" customWidth="1"/>
    <col min="13850" max="14085" width="9.33203125" style="101"/>
    <col min="14086" max="14086" width="5" style="101" customWidth="1"/>
    <col min="14087" max="14087" width="26.33203125" style="101" customWidth="1"/>
    <col min="14088" max="14088" width="36.33203125" style="101" bestFit="1" customWidth="1"/>
    <col min="14089" max="14090" width="36.33203125" style="101" customWidth="1"/>
    <col min="14091" max="14091" width="31.5546875" style="101" customWidth="1"/>
    <col min="14092" max="14094" width="29.44140625" style="101" customWidth="1"/>
    <col min="14095" max="14097" width="26.5546875" style="101" customWidth="1"/>
    <col min="14098" max="14098" width="29.44140625" style="101" customWidth="1"/>
    <col min="14099" max="14099" width="26.5546875" style="101" customWidth="1"/>
    <col min="14100" max="14101" width="29.44140625" style="101" customWidth="1"/>
    <col min="14102" max="14102" width="16.5546875" style="101" bestFit="1" customWidth="1"/>
    <col min="14103" max="14103" width="18.5546875" style="101" bestFit="1" customWidth="1"/>
    <col min="14104" max="14104" width="27.5546875" style="101" bestFit="1" customWidth="1"/>
    <col min="14105" max="14105" width="31.5546875" style="101" customWidth="1"/>
    <col min="14106" max="14341" width="9.33203125" style="101"/>
    <col min="14342" max="14342" width="5" style="101" customWidth="1"/>
    <col min="14343" max="14343" width="26.33203125" style="101" customWidth="1"/>
    <col min="14344" max="14344" width="36.33203125" style="101" bestFit="1" customWidth="1"/>
    <col min="14345" max="14346" width="36.33203125" style="101" customWidth="1"/>
    <col min="14347" max="14347" width="31.5546875" style="101" customWidth="1"/>
    <col min="14348" max="14350" width="29.44140625" style="101" customWidth="1"/>
    <col min="14351" max="14353" width="26.5546875" style="101" customWidth="1"/>
    <col min="14354" max="14354" width="29.44140625" style="101" customWidth="1"/>
    <col min="14355" max="14355" width="26.5546875" style="101" customWidth="1"/>
    <col min="14356" max="14357" width="29.44140625" style="101" customWidth="1"/>
    <col min="14358" max="14358" width="16.5546875" style="101" bestFit="1" customWidth="1"/>
    <col min="14359" max="14359" width="18.5546875" style="101" bestFit="1" customWidth="1"/>
    <col min="14360" max="14360" width="27.5546875" style="101" bestFit="1" customWidth="1"/>
    <col min="14361" max="14361" width="31.5546875" style="101" customWidth="1"/>
    <col min="14362" max="14597" width="9.33203125" style="101"/>
    <col min="14598" max="14598" width="5" style="101" customWidth="1"/>
    <col min="14599" max="14599" width="26.33203125" style="101" customWidth="1"/>
    <col min="14600" max="14600" width="36.33203125" style="101" bestFit="1" customWidth="1"/>
    <col min="14601" max="14602" width="36.33203125" style="101" customWidth="1"/>
    <col min="14603" max="14603" width="31.5546875" style="101" customWidth="1"/>
    <col min="14604" max="14606" width="29.44140625" style="101" customWidth="1"/>
    <col min="14607" max="14609" width="26.5546875" style="101" customWidth="1"/>
    <col min="14610" max="14610" width="29.44140625" style="101" customWidth="1"/>
    <col min="14611" max="14611" width="26.5546875" style="101" customWidth="1"/>
    <col min="14612" max="14613" width="29.44140625" style="101" customWidth="1"/>
    <col min="14614" max="14614" width="16.5546875" style="101" bestFit="1" customWidth="1"/>
    <col min="14615" max="14615" width="18.5546875" style="101" bestFit="1" customWidth="1"/>
    <col min="14616" max="14616" width="27.5546875" style="101" bestFit="1" customWidth="1"/>
    <col min="14617" max="14617" width="31.5546875" style="101" customWidth="1"/>
    <col min="14618" max="14853" width="9.33203125" style="101"/>
    <col min="14854" max="14854" width="5" style="101" customWidth="1"/>
    <col min="14855" max="14855" width="26.33203125" style="101" customWidth="1"/>
    <col min="14856" max="14856" width="36.33203125" style="101" bestFit="1" customWidth="1"/>
    <col min="14857" max="14858" width="36.33203125" style="101" customWidth="1"/>
    <col min="14859" max="14859" width="31.5546875" style="101" customWidth="1"/>
    <col min="14860" max="14862" width="29.44140625" style="101" customWidth="1"/>
    <col min="14863" max="14865" width="26.5546875" style="101" customWidth="1"/>
    <col min="14866" max="14866" width="29.44140625" style="101" customWidth="1"/>
    <col min="14867" max="14867" width="26.5546875" style="101" customWidth="1"/>
    <col min="14868" max="14869" width="29.44140625" style="101" customWidth="1"/>
    <col min="14870" max="14870" width="16.5546875" style="101" bestFit="1" customWidth="1"/>
    <col min="14871" max="14871" width="18.5546875" style="101" bestFit="1" customWidth="1"/>
    <col min="14872" max="14872" width="27.5546875" style="101" bestFit="1" customWidth="1"/>
    <col min="14873" max="14873" width="31.5546875" style="101" customWidth="1"/>
    <col min="14874" max="15109" width="9.33203125" style="101"/>
    <col min="15110" max="15110" width="5" style="101" customWidth="1"/>
    <col min="15111" max="15111" width="26.33203125" style="101" customWidth="1"/>
    <col min="15112" max="15112" width="36.33203125" style="101" bestFit="1" customWidth="1"/>
    <col min="15113" max="15114" width="36.33203125" style="101" customWidth="1"/>
    <col min="15115" max="15115" width="31.5546875" style="101" customWidth="1"/>
    <col min="15116" max="15118" width="29.44140625" style="101" customWidth="1"/>
    <col min="15119" max="15121" width="26.5546875" style="101" customWidth="1"/>
    <col min="15122" max="15122" width="29.44140625" style="101" customWidth="1"/>
    <col min="15123" max="15123" width="26.5546875" style="101" customWidth="1"/>
    <col min="15124" max="15125" width="29.44140625" style="101" customWidth="1"/>
    <col min="15126" max="15126" width="16.5546875" style="101" bestFit="1" customWidth="1"/>
    <col min="15127" max="15127" width="18.5546875" style="101" bestFit="1" customWidth="1"/>
    <col min="15128" max="15128" width="27.5546875" style="101" bestFit="1" customWidth="1"/>
    <col min="15129" max="15129" width="31.5546875" style="101" customWidth="1"/>
    <col min="15130" max="15365" width="9.33203125" style="101"/>
    <col min="15366" max="15366" width="5" style="101" customWidth="1"/>
    <col min="15367" max="15367" width="26.33203125" style="101" customWidth="1"/>
    <col min="15368" max="15368" width="36.33203125" style="101" bestFit="1" customWidth="1"/>
    <col min="15369" max="15370" width="36.33203125" style="101" customWidth="1"/>
    <col min="15371" max="15371" width="31.5546875" style="101" customWidth="1"/>
    <col min="15372" max="15374" width="29.44140625" style="101" customWidth="1"/>
    <col min="15375" max="15377" width="26.5546875" style="101" customWidth="1"/>
    <col min="15378" max="15378" width="29.44140625" style="101" customWidth="1"/>
    <col min="15379" max="15379" width="26.5546875" style="101" customWidth="1"/>
    <col min="15380" max="15381" width="29.44140625" style="101" customWidth="1"/>
    <col min="15382" max="15382" width="16.5546875" style="101" bestFit="1" customWidth="1"/>
    <col min="15383" max="15383" width="18.5546875" style="101" bestFit="1" customWidth="1"/>
    <col min="15384" max="15384" width="27.5546875" style="101" bestFit="1" customWidth="1"/>
    <col min="15385" max="15385" width="31.5546875" style="101" customWidth="1"/>
    <col min="15386" max="15621" width="9.33203125" style="101"/>
    <col min="15622" max="15622" width="5" style="101" customWidth="1"/>
    <col min="15623" max="15623" width="26.33203125" style="101" customWidth="1"/>
    <col min="15624" max="15624" width="36.33203125" style="101" bestFit="1" customWidth="1"/>
    <col min="15625" max="15626" width="36.33203125" style="101" customWidth="1"/>
    <col min="15627" max="15627" width="31.5546875" style="101" customWidth="1"/>
    <col min="15628" max="15630" width="29.44140625" style="101" customWidth="1"/>
    <col min="15631" max="15633" width="26.5546875" style="101" customWidth="1"/>
    <col min="15634" max="15634" width="29.44140625" style="101" customWidth="1"/>
    <col min="15635" max="15635" width="26.5546875" style="101" customWidth="1"/>
    <col min="15636" max="15637" width="29.44140625" style="101" customWidth="1"/>
    <col min="15638" max="15638" width="16.5546875" style="101" bestFit="1" customWidth="1"/>
    <col min="15639" max="15639" width="18.5546875" style="101" bestFit="1" customWidth="1"/>
    <col min="15640" max="15640" width="27.5546875" style="101" bestFit="1" customWidth="1"/>
    <col min="15641" max="15641" width="31.5546875" style="101" customWidth="1"/>
    <col min="15642" max="15877" width="9.33203125" style="101"/>
    <col min="15878" max="15878" width="5" style="101" customWidth="1"/>
    <col min="15879" max="15879" width="26.33203125" style="101" customWidth="1"/>
    <col min="15880" max="15880" width="36.33203125" style="101" bestFit="1" customWidth="1"/>
    <col min="15881" max="15882" width="36.33203125" style="101" customWidth="1"/>
    <col min="15883" max="15883" width="31.5546875" style="101" customWidth="1"/>
    <col min="15884" max="15886" width="29.44140625" style="101" customWidth="1"/>
    <col min="15887" max="15889" width="26.5546875" style="101" customWidth="1"/>
    <col min="15890" max="15890" width="29.44140625" style="101" customWidth="1"/>
    <col min="15891" max="15891" width="26.5546875" style="101" customWidth="1"/>
    <col min="15892" max="15893" width="29.44140625" style="101" customWidth="1"/>
    <col min="15894" max="15894" width="16.5546875" style="101" bestFit="1" customWidth="1"/>
    <col min="15895" max="15895" width="18.5546875" style="101" bestFit="1" customWidth="1"/>
    <col min="15896" max="15896" width="27.5546875" style="101" bestFit="1" customWidth="1"/>
    <col min="15897" max="15897" width="31.5546875" style="101" customWidth="1"/>
    <col min="15898" max="16133" width="9.33203125" style="101"/>
    <col min="16134" max="16134" width="5" style="101" customWidth="1"/>
    <col min="16135" max="16135" width="26.33203125" style="101" customWidth="1"/>
    <col min="16136" max="16136" width="36.33203125" style="101" bestFit="1" customWidth="1"/>
    <col min="16137" max="16138" width="36.33203125" style="101" customWidth="1"/>
    <col min="16139" max="16139" width="31.5546875" style="101" customWidth="1"/>
    <col min="16140" max="16142" width="29.44140625" style="101" customWidth="1"/>
    <col min="16143" max="16145" width="26.5546875" style="101" customWidth="1"/>
    <col min="16146" max="16146" width="29.44140625" style="101" customWidth="1"/>
    <col min="16147" max="16147" width="26.5546875" style="101" customWidth="1"/>
    <col min="16148" max="16149" width="29.44140625" style="101" customWidth="1"/>
    <col min="16150" max="16150" width="16.5546875" style="101" bestFit="1" customWidth="1"/>
    <col min="16151" max="16151" width="18.5546875" style="101" bestFit="1" customWidth="1"/>
    <col min="16152" max="16152" width="27.5546875" style="101" bestFit="1" customWidth="1"/>
    <col min="16153" max="16153" width="31.5546875" style="101" customWidth="1"/>
    <col min="16154" max="16384" width="9.33203125" style="101"/>
  </cols>
  <sheetData>
    <row r="1" spans="1:39" ht="25.95" customHeight="1" x14ac:dyDescent="0.35">
      <c r="A1" s="219"/>
      <c r="B1" s="102"/>
      <c r="C1" s="102"/>
      <c r="S1" s="135"/>
      <c r="T1" s="135"/>
      <c r="U1" s="135"/>
      <c r="V1" s="135"/>
      <c r="AB1" s="103"/>
      <c r="AC1" s="103"/>
      <c r="AM1" s="102"/>
    </row>
    <row r="2" spans="1:39" ht="28.2" customHeight="1" x14ac:dyDescent="0.45">
      <c r="A2" s="219"/>
      <c r="B2" s="102"/>
      <c r="C2" s="102"/>
      <c r="F2" s="138" t="s">
        <v>158</v>
      </c>
      <c r="S2" s="135"/>
      <c r="T2" s="135"/>
      <c r="U2" s="135"/>
      <c r="V2" s="135"/>
      <c r="AB2" s="103"/>
      <c r="AC2" s="103"/>
      <c r="AM2" s="102"/>
    </row>
    <row r="3" spans="1:39" ht="18" customHeight="1" x14ac:dyDescent="0.45">
      <c r="A3" s="220" t="s">
        <v>0</v>
      </c>
      <c r="B3" s="140"/>
      <c r="C3" s="140"/>
      <c r="D3" s="141"/>
      <c r="F3" s="138"/>
      <c r="S3" s="135"/>
      <c r="T3" s="135"/>
      <c r="U3" s="135"/>
      <c r="V3" s="135"/>
      <c r="AB3" s="103"/>
      <c r="AC3" s="103"/>
      <c r="AM3" s="102"/>
    </row>
    <row r="4" spans="1:39" s="102" customFormat="1" ht="21.6" customHeight="1" thickBot="1" x14ac:dyDescent="0.4">
      <c r="A4" s="220" t="s">
        <v>161</v>
      </c>
      <c r="B4" s="142"/>
      <c r="C4" s="142"/>
      <c r="D4" s="143"/>
      <c r="I4" s="135"/>
      <c r="J4" s="135"/>
      <c r="K4" s="135"/>
      <c r="L4" s="135"/>
      <c r="M4" s="135"/>
      <c r="N4" s="135"/>
      <c r="O4" s="135"/>
      <c r="P4" s="135"/>
      <c r="Q4" s="135"/>
      <c r="S4" s="144"/>
      <c r="T4" s="144"/>
      <c r="U4" s="144"/>
      <c r="V4" s="144"/>
      <c r="W4" s="145"/>
      <c r="X4" s="144"/>
      <c r="Y4" s="146"/>
      <c r="Z4" s="145"/>
      <c r="AA4" s="145"/>
      <c r="AB4" s="145"/>
      <c r="AC4" s="145"/>
    </row>
    <row r="5" spans="1:39" s="102" customFormat="1" ht="109.2" customHeight="1" thickBot="1" x14ac:dyDescent="0.4">
      <c r="A5" s="221" t="s">
        <v>2</v>
      </c>
      <c r="B5" s="147" t="s">
        <v>3</v>
      </c>
      <c r="C5" s="148" t="s">
        <v>4</v>
      </c>
      <c r="D5" s="149" t="s">
        <v>7</v>
      </c>
      <c r="E5" s="149" t="s">
        <v>24</v>
      </c>
      <c r="F5" s="149" t="s">
        <v>8</v>
      </c>
      <c r="G5" s="149" t="s">
        <v>9</v>
      </c>
      <c r="H5" s="150" t="s">
        <v>22</v>
      </c>
      <c r="I5" s="150" t="s">
        <v>121</v>
      </c>
      <c r="J5" s="151" t="s">
        <v>23</v>
      </c>
      <c r="K5" s="152" t="s">
        <v>120</v>
      </c>
      <c r="L5" s="152" t="s">
        <v>10</v>
      </c>
      <c r="M5" s="152" t="s">
        <v>25</v>
      </c>
      <c r="N5" s="152" t="s">
        <v>11</v>
      </c>
      <c r="O5" s="152" t="s">
        <v>28</v>
      </c>
      <c r="P5" s="153" t="s">
        <v>12</v>
      </c>
      <c r="Q5" s="152" t="s">
        <v>13</v>
      </c>
      <c r="R5" s="154" t="s">
        <v>14</v>
      </c>
      <c r="S5" s="154" t="s">
        <v>15</v>
      </c>
      <c r="T5" s="150" t="s">
        <v>105</v>
      </c>
      <c r="U5" s="150" t="s">
        <v>119</v>
      </c>
      <c r="V5" s="155" t="s">
        <v>16</v>
      </c>
      <c r="W5" s="156" t="s">
        <v>108</v>
      </c>
      <c r="X5" s="157" t="s">
        <v>122</v>
      </c>
      <c r="Y5" s="158" t="s">
        <v>123</v>
      </c>
    </row>
    <row r="6" spans="1:39" s="102" customFormat="1" ht="103.95" customHeight="1" x14ac:dyDescent="0.35">
      <c r="A6" s="222">
        <v>1</v>
      </c>
      <c r="B6" s="160" t="s">
        <v>111</v>
      </c>
      <c r="C6" s="84" t="s">
        <v>136</v>
      </c>
      <c r="D6" s="161">
        <f>85410274.00752*1.15</f>
        <v>98221815.108648002</v>
      </c>
      <c r="E6" s="161"/>
      <c r="F6" s="161">
        <f>6657329.093184*1.15</f>
        <v>7655928.4571615988</v>
      </c>
      <c r="G6" s="161">
        <f>24032107.9376*1.15</f>
        <v>27636924.12824</v>
      </c>
      <c r="H6" s="162"/>
      <c r="I6" s="163" t="s">
        <v>121</v>
      </c>
      <c r="J6" s="161"/>
      <c r="K6" s="164"/>
      <c r="L6" s="161"/>
      <c r="M6" s="161"/>
      <c r="N6" s="164"/>
      <c r="O6" s="164"/>
      <c r="P6" s="164"/>
      <c r="Q6" s="164"/>
      <c r="R6" s="164" t="s">
        <v>1</v>
      </c>
      <c r="S6" s="164" t="s">
        <v>1</v>
      </c>
      <c r="T6" s="165">
        <f>50494.752*1.15</f>
        <v>58068.964799999994</v>
      </c>
      <c r="U6" s="164"/>
      <c r="V6" s="166">
        <f>SUM(D6:U6)</f>
        <v>133572736.65884961</v>
      </c>
      <c r="W6" s="167" t="s">
        <v>109</v>
      </c>
      <c r="X6" s="159"/>
      <c r="Y6" s="168"/>
    </row>
    <row r="7" spans="1:39" s="102" customFormat="1" ht="108" customHeight="1" x14ac:dyDescent="0.35">
      <c r="A7" s="222">
        <v>2</v>
      </c>
      <c r="B7" s="169" t="s">
        <v>124</v>
      </c>
      <c r="C7" s="85" t="s">
        <v>142</v>
      </c>
      <c r="D7" s="161">
        <f>2649416*1.15</f>
        <v>3046828.4</v>
      </c>
      <c r="E7" s="161"/>
      <c r="F7" s="161"/>
      <c r="G7" s="161">
        <f>850080*1.15</f>
        <v>977591.99999999988</v>
      </c>
      <c r="H7" s="162"/>
      <c r="I7" s="163" t="s">
        <v>166</v>
      </c>
      <c r="J7" s="161"/>
      <c r="K7" s="164"/>
      <c r="L7" s="161"/>
      <c r="M7" s="161"/>
      <c r="N7" s="164"/>
      <c r="O7" s="164"/>
      <c r="P7" s="164"/>
      <c r="Q7" s="164"/>
      <c r="R7" s="164"/>
      <c r="S7" s="164"/>
      <c r="T7" s="164"/>
      <c r="U7" s="164"/>
      <c r="V7" s="166">
        <f t="shared" ref="V7:V25" si="0">SUM(D7:U7)</f>
        <v>4024420.4</v>
      </c>
      <c r="W7" s="167" t="s">
        <v>109</v>
      </c>
      <c r="X7" s="159"/>
      <c r="Y7" s="168"/>
    </row>
    <row r="8" spans="1:39" s="102" customFormat="1" ht="75" customHeight="1" x14ac:dyDescent="0.35">
      <c r="A8" s="223">
        <v>3</v>
      </c>
      <c r="B8" s="169" t="s">
        <v>17</v>
      </c>
      <c r="C8" s="171" t="s">
        <v>137</v>
      </c>
      <c r="D8" s="172">
        <f>10699080.52752*1.15</f>
        <v>12303942.606647998</v>
      </c>
      <c r="E8" s="172"/>
      <c r="F8" s="172">
        <f>930786.5952*1.15</f>
        <v>1070404.58448</v>
      </c>
      <c r="G8" s="172">
        <f>1039771.1016*1.15</f>
        <v>1195736.7668399999</v>
      </c>
      <c r="H8" s="172"/>
      <c r="I8" s="163" t="s">
        <v>121</v>
      </c>
      <c r="J8" s="172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6">
        <f t="shared" si="0"/>
        <v>14570083.957967998</v>
      </c>
      <c r="W8" s="173" t="s">
        <v>109</v>
      </c>
      <c r="X8" s="170"/>
      <c r="Y8" s="174"/>
    </row>
    <row r="9" spans="1:39" s="102" customFormat="1" ht="88.2" customHeight="1" x14ac:dyDescent="0.35">
      <c r="A9" s="223">
        <v>4</v>
      </c>
      <c r="B9" s="169" t="s">
        <v>18</v>
      </c>
      <c r="C9" s="175" t="s">
        <v>27</v>
      </c>
      <c r="D9" s="172"/>
      <c r="E9" s="172">
        <f>395963.0136*1.15</f>
        <v>455357.46563999995</v>
      </c>
      <c r="F9" s="172"/>
      <c r="G9" s="172">
        <f>98851.2*1.15</f>
        <v>113678.87999999999</v>
      </c>
      <c r="H9" s="172"/>
      <c r="I9" s="176"/>
      <c r="J9" s="165"/>
      <c r="K9" s="165"/>
      <c r="L9" s="165"/>
      <c r="M9" s="165"/>
      <c r="N9" s="165"/>
      <c r="O9" s="165"/>
      <c r="P9" s="165"/>
      <c r="Q9" s="165"/>
      <c r="R9" s="165"/>
      <c r="S9" s="170"/>
      <c r="T9" s="170"/>
      <c r="U9" s="170"/>
      <c r="V9" s="166">
        <f t="shared" ref="V9:V19" si="1">SUM(D9:U9)</f>
        <v>569036.34563999996</v>
      </c>
      <c r="W9" s="173" t="s">
        <v>109</v>
      </c>
      <c r="X9" s="170"/>
      <c r="Y9" s="174"/>
    </row>
    <row r="10" spans="1:39" s="102" customFormat="1" ht="74.400000000000006" customHeight="1" x14ac:dyDescent="0.35">
      <c r="A10" s="223">
        <v>5</v>
      </c>
      <c r="B10" s="169" t="s">
        <v>19</v>
      </c>
      <c r="C10" s="85" t="s">
        <v>5</v>
      </c>
      <c r="D10" s="172">
        <f>4574622.552192*1.15</f>
        <v>5260815.9350207997</v>
      </c>
      <c r="E10" s="172"/>
      <c r="F10" s="172">
        <f>312899.14656*1.15</f>
        <v>359834.01854399999</v>
      </c>
      <c r="G10" s="172">
        <f>1579223.3688*1.15</f>
        <v>1816106.8741199998</v>
      </c>
      <c r="H10" s="165"/>
      <c r="I10" s="176"/>
      <c r="J10" s="165"/>
      <c r="K10" s="165"/>
      <c r="L10" s="165"/>
      <c r="M10" s="165"/>
      <c r="N10" s="165"/>
      <c r="O10" s="165"/>
      <c r="P10" s="165"/>
      <c r="Q10" s="172"/>
      <c r="R10" s="165"/>
      <c r="S10" s="170"/>
      <c r="T10" s="170"/>
      <c r="U10" s="170"/>
      <c r="V10" s="166">
        <f t="shared" si="1"/>
        <v>7436756.8276847992</v>
      </c>
      <c r="W10" s="173" t="s">
        <v>109</v>
      </c>
      <c r="X10" s="170"/>
      <c r="Y10" s="174"/>
    </row>
    <row r="11" spans="1:39" s="102" customFormat="1" ht="78.599999999999994" customHeight="1" x14ac:dyDescent="0.35">
      <c r="A11" s="223">
        <v>6</v>
      </c>
      <c r="B11" s="169" t="s">
        <v>26</v>
      </c>
      <c r="C11" s="85">
        <v>4500</v>
      </c>
      <c r="D11" s="172">
        <f>3366316.8*1.15</f>
        <v>3871264.3199999994</v>
      </c>
      <c r="E11" s="172"/>
      <c r="F11" s="172"/>
      <c r="G11" s="172"/>
      <c r="H11" s="172"/>
      <c r="I11" s="177"/>
      <c r="J11" s="172"/>
      <c r="K11" s="165"/>
      <c r="L11" s="165"/>
      <c r="M11" s="165"/>
      <c r="N11" s="165"/>
      <c r="O11" s="165"/>
      <c r="P11" s="165"/>
      <c r="Q11" s="165"/>
      <c r="R11" s="165"/>
      <c r="S11" s="178"/>
      <c r="T11" s="178"/>
      <c r="U11" s="178"/>
      <c r="V11" s="166">
        <f t="shared" si="1"/>
        <v>3871264.3199999994</v>
      </c>
      <c r="W11" s="173" t="s">
        <v>109</v>
      </c>
      <c r="X11" s="170"/>
      <c r="Y11" s="174"/>
    </row>
    <row r="12" spans="1:39" s="102" customFormat="1" ht="57.6" customHeight="1" x14ac:dyDescent="0.35">
      <c r="A12" s="223">
        <v>7</v>
      </c>
      <c r="B12" s="169" t="s">
        <v>20</v>
      </c>
      <c r="C12" s="179" t="s">
        <v>140</v>
      </c>
      <c r="D12" s="172">
        <f>11391333.28368*1.15</f>
        <v>13100033.276231999</v>
      </c>
      <c r="E12" s="172"/>
      <c r="F12" s="172">
        <f>880376.00112*1.15</f>
        <v>1012432.4012879999</v>
      </c>
      <c r="G12" s="172">
        <f>1336848.5592*1.15</f>
        <v>1537375.8430799998</v>
      </c>
      <c r="H12" s="172"/>
      <c r="I12" s="163" t="s">
        <v>121</v>
      </c>
      <c r="J12" s="172"/>
      <c r="K12" s="165"/>
      <c r="L12" s="165"/>
      <c r="M12" s="165"/>
      <c r="N12" s="165"/>
      <c r="O12" s="165"/>
      <c r="P12" s="165"/>
      <c r="Q12" s="172"/>
      <c r="R12" s="165"/>
      <c r="S12" s="165"/>
      <c r="T12" s="165"/>
      <c r="U12" s="165"/>
      <c r="V12" s="166">
        <f t="shared" si="1"/>
        <v>15649841.520599999</v>
      </c>
      <c r="W12" s="173" t="s">
        <v>109</v>
      </c>
      <c r="X12" s="170"/>
      <c r="Y12" s="174"/>
    </row>
    <row r="13" spans="1:39" s="102" customFormat="1" ht="102" x14ac:dyDescent="0.35">
      <c r="A13" s="223">
        <v>8</v>
      </c>
      <c r="B13" s="169" t="s">
        <v>110</v>
      </c>
      <c r="C13" s="175" t="s">
        <v>139</v>
      </c>
      <c r="D13" s="172">
        <f>5133027.182976*1.15</f>
        <v>5902981.2604223993</v>
      </c>
      <c r="E13" s="172"/>
      <c r="F13" s="172">
        <f>723758.112*1.15</f>
        <v>832321.8287999999</v>
      </c>
      <c r="G13" s="172">
        <f>1086030.4*1.15</f>
        <v>1248934.9599999997</v>
      </c>
      <c r="H13" s="172"/>
      <c r="I13" s="163" t="s">
        <v>121</v>
      </c>
      <c r="J13" s="172"/>
      <c r="K13" s="165"/>
      <c r="L13" s="165"/>
      <c r="M13" s="165"/>
      <c r="N13" s="165"/>
      <c r="O13" s="165"/>
      <c r="P13" s="165"/>
      <c r="Q13" s="165"/>
      <c r="R13" s="165"/>
      <c r="S13" s="170"/>
      <c r="T13" s="170"/>
      <c r="U13" s="170"/>
      <c r="V13" s="166">
        <f t="shared" si="1"/>
        <v>7984238.0492223995</v>
      </c>
      <c r="W13" s="173" t="s">
        <v>109</v>
      </c>
      <c r="X13" s="170"/>
      <c r="Y13" s="174"/>
    </row>
    <row r="14" spans="1:39" s="102" customFormat="1" ht="90" customHeight="1" x14ac:dyDescent="0.35">
      <c r="A14" s="223">
        <v>9</v>
      </c>
      <c r="B14" s="169" t="s">
        <v>144</v>
      </c>
      <c r="C14" s="175" t="s">
        <v>138</v>
      </c>
      <c r="D14" s="172">
        <f>15860339.264*1.15</f>
        <v>18239390.1536</v>
      </c>
      <c r="E14" s="172"/>
      <c r="F14" s="172">
        <f>690966.7968*1.15</f>
        <v>794611.81631999998</v>
      </c>
      <c r="G14" s="172">
        <f>1683158.4*1.15</f>
        <v>1935632.1599999997</v>
      </c>
      <c r="H14" s="172"/>
      <c r="I14" s="163" t="s">
        <v>121</v>
      </c>
      <c r="J14" s="172"/>
      <c r="K14" s="165"/>
      <c r="L14" s="165"/>
      <c r="M14" s="165"/>
      <c r="N14" s="165"/>
      <c r="O14" s="165"/>
      <c r="P14" s="165"/>
      <c r="Q14" s="165"/>
      <c r="R14" s="165"/>
      <c r="S14" s="170"/>
      <c r="T14" s="170"/>
      <c r="U14" s="170"/>
      <c r="V14" s="166">
        <f t="shared" si="1"/>
        <v>20969634.129919998</v>
      </c>
      <c r="W14" s="173" t="s">
        <v>109</v>
      </c>
      <c r="X14" s="170"/>
      <c r="Y14" s="174"/>
    </row>
    <row r="15" spans="1:39" s="102" customFormat="1" ht="143.4" customHeight="1" x14ac:dyDescent="0.35">
      <c r="A15" s="223">
        <v>10</v>
      </c>
      <c r="B15" s="180" t="s">
        <v>145</v>
      </c>
      <c r="C15" s="175" t="s">
        <v>141</v>
      </c>
      <c r="D15" s="172"/>
      <c r="E15" s="172">
        <f>5121760*1.15</f>
        <v>5890024</v>
      </c>
      <c r="F15" s="172">
        <f>794144.736*1.15</f>
        <v>913266.44640000002</v>
      </c>
      <c r="G15" s="172">
        <f>6408520.83564*1.15</f>
        <v>7369798.9609859996</v>
      </c>
      <c r="H15" s="172"/>
      <c r="I15" s="163" t="s">
        <v>121</v>
      </c>
      <c r="J15" s="172"/>
      <c r="K15" s="165"/>
      <c r="L15" s="165"/>
      <c r="M15" s="165"/>
      <c r="N15" s="165"/>
      <c r="O15" s="165"/>
      <c r="P15" s="165"/>
      <c r="Q15" s="165"/>
      <c r="R15" s="165"/>
      <c r="S15" s="170"/>
      <c r="T15" s="170"/>
      <c r="U15" s="170"/>
      <c r="V15" s="166">
        <f t="shared" si="1"/>
        <v>14173089.407385999</v>
      </c>
      <c r="W15" s="173" t="str">
        <f>+W16</f>
        <v>YAPILACAK</v>
      </c>
      <c r="X15" s="170"/>
      <c r="Y15" s="174"/>
    </row>
    <row r="16" spans="1:39" s="102" customFormat="1" ht="96" customHeight="1" x14ac:dyDescent="0.35">
      <c r="A16" s="223">
        <v>11</v>
      </c>
      <c r="B16" s="169" t="s">
        <v>178</v>
      </c>
      <c r="C16" s="169"/>
      <c r="D16" s="172"/>
      <c r="E16" s="172"/>
      <c r="F16" s="172"/>
      <c r="G16" s="172"/>
      <c r="H16" s="172">
        <f>9128521.7264*1.15</f>
        <v>10497799.985359998</v>
      </c>
      <c r="I16" s="176"/>
      <c r="J16" s="165"/>
      <c r="K16" s="165"/>
      <c r="L16" s="165"/>
      <c r="M16" s="165"/>
      <c r="N16" s="165"/>
      <c r="O16" s="165"/>
      <c r="P16" s="165"/>
      <c r="Q16" s="172"/>
      <c r="R16" s="165"/>
      <c r="S16" s="165"/>
      <c r="T16" s="165"/>
      <c r="U16" s="165"/>
      <c r="V16" s="166">
        <f t="shared" si="1"/>
        <v>10497799.985359998</v>
      </c>
      <c r="W16" s="173" t="s">
        <v>109</v>
      </c>
      <c r="X16" s="170"/>
      <c r="Y16" s="174"/>
    </row>
    <row r="17" spans="1:27" s="102" customFormat="1" ht="74.400000000000006" customHeight="1" x14ac:dyDescent="0.35">
      <c r="A17" s="223">
        <v>12</v>
      </c>
      <c r="B17" s="181" t="s">
        <v>112</v>
      </c>
      <c r="C17" s="169"/>
      <c r="D17" s="172"/>
      <c r="E17" s="172"/>
      <c r="F17" s="172"/>
      <c r="G17" s="172"/>
      <c r="H17" s="172"/>
      <c r="I17" s="176"/>
      <c r="J17" s="165"/>
      <c r="K17" s="165"/>
      <c r="L17" s="165"/>
      <c r="M17" s="165"/>
      <c r="N17" s="176">
        <f>779240*1.15</f>
        <v>896125.99999999988</v>
      </c>
      <c r="O17" s="165"/>
      <c r="P17" s="165"/>
      <c r="Q17" s="165"/>
      <c r="R17" s="165"/>
      <c r="S17" s="170"/>
      <c r="T17" s="170"/>
      <c r="U17" s="170"/>
      <c r="V17" s="166">
        <f t="shared" si="1"/>
        <v>896125.99999999988</v>
      </c>
      <c r="W17" s="170"/>
      <c r="X17" s="170"/>
      <c r="Y17" s="174"/>
      <c r="Z17" s="101"/>
    </row>
    <row r="18" spans="1:27" s="102" customFormat="1" ht="88.2" customHeight="1" x14ac:dyDescent="0.35">
      <c r="A18" s="223">
        <v>13</v>
      </c>
      <c r="B18" s="169" t="s">
        <v>114</v>
      </c>
      <c r="C18" s="169"/>
      <c r="D18" s="172"/>
      <c r="E18" s="172"/>
      <c r="F18" s="172"/>
      <c r="G18" s="172"/>
      <c r="H18" s="172"/>
      <c r="I18" s="176"/>
      <c r="J18" s="165"/>
      <c r="K18" s="165"/>
      <c r="L18" s="165"/>
      <c r="M18" s="165"/>
      <c r="N18" s="165"/>
      <c r="O18" s="165"/>
      <c r="P18" s="165"/>
      <c r="Q18" s="165"/>
      <c r="R18" s="165">
        <f>14097301.68*1.15</f>
        <v>16211896.931999998</v>
      </c>
      <c r="S18" s="170"/>
      <c r="T18" s="170"/>
      <c r="U18" s="170"/>
      <c r="V18" s="166">
        <f t="shared" si="1"/>
        <v>16211896.931999998</v>
      </c>
      <c r="W18" s="170"/>
      <c r="X18" s="170"/>
      <c r="Y18" s="174"/>
      <c r="Z18" s="101"/>
    </row>
    <row r="19" spans="1:27" s="102" customFormat="1" ht="73.2" customHeight="1" x14ac:dyDescent="0.35">
      <c r="A19" s="223">
        <v>14</v>
      </c>
      <c r="B19" s="169" t="s">
        <v>175</v>
      </c>
      <c r="C19" s="169"/>
      <c r="D19" s="172"/>
      <c r="E19" s="172"/>
      <c r="F19" s="172"/>
      <c r="G19" s="172"/>
      <c r="H19" s="172"/>
      <c r="I19" s="176"/>
      <c r="J19" s="165"/>
      <c r="K19" s="165"/>
      <c r="L19" s="165"/>
      <c r="M19" s="165"/>
      <c r="N19" s="165"/>
      <c r="O19" s="165"/>
      <c r="P19" s="165"/>
      <c r="Q19" s="165">
        <f>10299293.68664*1.15</f>
        <v>11844187.739635998</v>
      </c>
      <c r="R19" s="165"/>
      <c r="S19" s="170"/>
      <c r="T19" s="170"/>
      <c r="U19" s="170"/>
      <c r="V19" s="166">
        <f t="shared" si="1"/>
        <v>11844187.739635998</v>
      </c>
      <c r="W19" s="170"/>
      <c r="X19" s="170"/>
      <c r="Y19" s="174"/>
      <c r="Z19" s="101"/>
    </row>
    <row r="20" spans="1:27" s="102" customFormat="1" ht="60" customHeight="1" x14ac:dyDescent="0.35">
      <c r="A20" s="224">
        <v>15</v>
      </c>
      <c r="B20" s="183" t="s">
        <v>115</v>
      </c>
      <c r="C20" s="183"/>
      <c r="D20" s="184"/>
      <c r="E20" s="184"/>
      <c r="F20" s="184"/>
      <c r="G20" s="184"/>
      <c r="H20" s="184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>
        <f>3534632.64*1.15</f>
        <v>4064827.5359999998</v>
      </c>
      <c r="T20" s="185"/>
      <c r="U20" s="185"/>
      <c r="V20" s="166">
        <f t="shared" si="0"/>
        <v>4064827.5359999998</v>
      </c>
      <c r="W20" s="182"/>
      <c r="X20" s="232"/>
      <c r="Y20" s="234"/>
      <c r="Z20" s="101"/>
    </row>
    <row r="21" spans="1:27" s="102" customFormat="1" ht="73.2" customHeight="1" x14ac:dyDescent="0.35">
      <c r="A21" s="224">
        <v>16</v>
      </c>
      <c r="B21" s="186" t="s">
        <v>113</v>
      </c>
      <c r="C21" s="183"/>
      <c r="D21" s="184"/>
      <c r="E21" s="184"/>
      <c r="F21" s="184"/>
      <c r="G21" s="184"/>
      <c r="H21" s="184"/>
      <c r="I21" s="185"/>
      <c r="J21" s="185"/>
      <c r="K21" s="185"/>
      <c r="L21" s="185"/>
      <c r="M21" s="185"/>
      <c r="N21" s="185"/>
      <c r="O21" s="185"/>
      <c r="P21" s="185">
        <f>420789.6*1.15</f>
        <v>483908.03999999992</v>
      </c>
      <c r="Q21" s="187"/>
      <c r="R21" s="185"/>
      <c r="S21" s="182"/>
      <c r="T21" s="182"/>
      <c r="U21" s="182"/>
      <c r="V21" s="166">
        <f t="shared" si="0"/>
        <v>483908.03999999992</v>
      </c>
      <c r="W21" s="182"/>
      <c r="X21" s="233"/>
      <c r="Y21" s="235"/>
      <c r="Z21" s="101"/>
    </row>
    <row r="22" spans="1:27" s="193" customFormat="1" ht="67.95" customHeight="1" x14ac:dyDescent="0.35">
      <c r="A22" s="225">
        <v>17</v>
      </c>
      <c r="B22" s="189" t="s">
        <v>116</v>
      </c>
      <c r="C22" s="190"/>
      <c r="D22" s="177"/>
      <c r="E22" s="177"/>
      <c r="F22" s="177"/>
      <c r="G22" s="177"/>
      <c r="H22" s="177"/>
      <c r="I22" s="176"/>
      <c r="J22" s="176"/>
      <c r="K22" s="176">
        <v>0</v>
      </c>
      <c r="L22" s="176">
        <f>3534632.64*1.15</f>
        <v>4064827.5359999998</v>
      </c>
      <c r="M22" s="176"/>
      <c r="N22" s="176"/>
      <c r="O22" s="176"/>
      <c r="P22" s="176"/>
      <c r="Q22" s="191"/>
      <c r="R22" s="176"/>
      <c r="S22" s="188"/>
      <c r="T22" s="188"/>
      <c r="U22" s="188"/>
      <c r="V22" s="166">
        <f t="shared" si="0"/>
        <v>4064827.5359999998</v>
      </c>
      <c r="W22" s="188"/>
      <c r="X22" s="236"/>
      <c r="Y22" s="238"/>
      <c r="Z22" s="192"/>
      <c r="AA22" s="102"/>
    </row>
    <row r="23" spans="1:27" s="193" customFormat="1" ht="78.599999999999994" customHeight="1" x14ac:dyDescent="0.35">
      <c r="A23" s="225">
        <v>18</v>
      </c>
      <c r="B23" s="189" t="s">
        <v>117</v>
      </c>
      <c r="C23" s="190"/>
      <c r="D23" s="177"/>
      <c r="E23" s="177"/>
      <c r="F23" s="177"/>
      <c r="G23" s="177"/>
      <c r="H23" s="177"/>
      <c r="I23" s="176"/>
      <c r="J23" s="176"/>
      <c r="K23" s="176"/>
      <c r="L23" s="176"/>
      <c r="M23" s="176">
        <f>1558480*1.15</f>
        <v>1792251.9999999998</v>
      </c>
      <c r="N23" s="176"/>
      <c r="O23" s="176"/>
      <c r="P23" s="176"/>
      <c r="Q23" s="191"/>
      <c r="R23" s="176"/>
      <c r="S23" s="188"/>
      <c r="T23" s="188"/>
      <c r="U23" s="188"/>
      <c r="V23" s="166">
        <f t="shared" si="0"/>
        <v>1792251.9999999998</v>
      </c>
      <c r="W23" s="188"/>
      <c r="X23" s="237"/>
      <c r="Y23" s="239"/>
      <c r="Z23" s="192"/>
      <c r="AA23" s="102"/>
    </row>
    <row r="24" spans="1:27" s="102" customFormat="1" ht="75" customHeight="1" x14ac:dyDescent="0.35">
      <c r="A24" s="225">
        <v>19</v>
      </c>
      <c r="B24" s="189" t="s">
        <v>118</v>
      </c>
      <c r="C24" s="190"/>
      <c r="D24" s="177"/>
      <c r="E24" s="177"/>
      <c r="F24" s="177"/>
      <c r="G24" s="177"/>
      <c r="H24" s="177"/>
      <c r="I24" s="176"/>
      <c r="J24" s="176">
        <f>467544*1.15</f>
        <v>537675.6</v>
      </c>
      <c r="K24" s="176"/>
      <c r="L24" s="176"/>
      <c r="M24" s="176"/>
      <c r="N24" s="176"/>
      <c r="O24" s="176"/>
      <c r="P24" s="176"/>
      <c r="Q24" s="191"/>
      <c r="R24" s="176"/>
      <c r="S24" s="188"/>
      <c r="T24" s="188"/>
      <c r="U24" s="188"/>
      <c r="V24" s="166">
        <f t="shared" si="0"/>
        <v>537675.6</v>
      </c>
      <c r="W24" s="188"/>
      <c r="X24" s="233"/>
      <c r="Y24" s="240"/>
      <c r="Z24" s="101"/>
    </row>
    <row r="25" spans="1:27" s="102" customFormat="1" ht="120" customHeight="1" x14ac:dyDescent="0.35">
      <c r="A25" s="223">
        <v>20</v>
      </c>
      <c r="B25" s="181" t="s">
        <v>143</v>
      </c>
      <c r="C25" s="169"/>
      <c r="D25" s="172"/>
      <c r="E25" s="172"/>
      <c r="F25" s="172"/>
      <c r="G25" s="172"/>
      <c r="H25" s="172"/>
      <c r="I25" s="176"/>
      <c r="J25" s="165"/>
      <c r="K25" s="165"/>
      <c r="L25" s="165"/>
      <c r="M25" s="165"/>
      <c r="N25" s="165"/>
      <c r="O25" s="165"/>
      <c r="P25" s="165"/>
      <c r="Q25" s="178"/>
      <c r="R25" s="165"/>
      <c r="S25" s="170"/>
      <c r="T25" s="170"/>
      <c r="U25" s="194">
        <f>701316*1.15</f>
        <v>806513.39999999991</v>
      </c>
      <c r="V25" s="166">
        <f t="shared" si="0"/>
        <v>806513.39999999991</v>
      </c>
      <c r="W25" s="170"/>
      <c r="X25" s="170"/>
      <c r="Y25" s="174"/>
      <c r="Z25" s="101" t="s">
        <v>167</v>
      </c>
    </row>
    <row r="26" spans="1:27" s="102" customFormat="1" ht="57" customHeight="1" x14ac:dyDescent="0.35">
      <c r="A26" s="223">
        <v>21</v>
      </c>
      <c r="B26" s="169" t="s">
        <v>21</v>
      </c>
      <c r="C26" s="169"/>
      <c r="D26" s="172"/>
      <c r="E26" s="172"/>
      <c r="F26" s="172"/>
      <c r="G26" s="172"/>
      <c r="H26" s="172"/>
      <c r="I26" s="176"/>
      <c r="J26" s="165"/>
      <c r="K26" s="195">
        <v>1800000</v>
      </c>
      <c r="L26" s="165"/>
      <c r="M26" s="165"/>
      <c r="N26" s="165"/>
      <c r="O26" s="165"/>
      <c r="P26" s="165"/>
      <c r="Q26" s="165"/>
      <c r="R26" s="165"/>
      <c r="S26" s="170"/>
      <c r="T26" s="170"/>
      <c r="U26" s="194"/>
      <c r="V26" s="166">
        <f>SUM(D26:U26)</f>
        <v>1800000</v>
      </c>
      <c r="W26" s="170" t="s">
        <v>179</v>
      </c>
      <c r="X26" s="170"/>
      <c r="Y26" s="174"/>
      <c r="Z26" s="102" t="s">
        <v>169</v>
      </c>
    </row>
    <row r="27" spans="1:27" ht="22.2" customHeight="1" x14ac:dyDescent="0.35">
      <c r="I27" s="196"/>
      <c r="U27" s="194"/>
    </row>
    <row r="28" spans="1:27" s="102" customFormat="1" ht="70.95" customHeight="1" thickBot="1" x14ac:dyDescent="0.4">
      <c r="A28" s="227"/>
      <c r="B28" s="197" t="s">
        <v>6</v>
      </c>
      <c r="C28" s="169"/>
      <c r="D28" s="172">
        <f t="shared" ref="D28:U28" si="2">SUM(D6:D27)</f>
        <v>159947071.06057122</v>
      </c>
      <c r="E28" s="172">
        <f t="shared" si="2"/>
        <v>6345381.4656400001</v>
      </c>
      <c r="F28" s="172">
        <f t="shared" si="2"/>
        <v>12638799.552993599</v>
      </c>
      <c r="G28" s="172">
        <f t="shared" si="2"/>
        <v>43831780.573266</v>
      </c>
      <c r="H28" s="172">
        <f t="shared" si="2"/>
        <v>10497799.985359998</v>
      </c>
      <c r="I28" s="177">
        <f t="shared" si="2"/>
        <v>0</v>
      </c>
      <c r="J28" s="172">
        <f t="shared" si="2"/>
        <v>537675.6</v>
      </c>
      <c r="K28" s="172">
        <f t="shared" si="2"/>
        <v>1800000</v>
      </c>
      <c r="L28" s="172">
        <f t="shared" si="2"/>
        <v>4064827.5359999998</v>
      </c>
      <c r="M28" s="172">
        <f t="shared" si="2"/>
        <v>1792251.9999999998</v>
      </c>
      <c r="N28" s="176">
        <f t="shared" si="2"/>
        <v>896125.99999999988</v>
      </c>
      <c r="O28" s="172">
        <f t="shared" si="2"/>
        <v>0</v>
      </c>
      <c r="P28" s="172">
        <f t="shared" si="2"/>
        <v>483908.03999999992</v>
      </c>
      <c r="Q28" s="172">
        <f>SUM(Q6:Q27)</f>
        <v>11844187.739635998</v>
      </c>
      <c r="R28" s="172">
        <f t="shared" si="2"/>
        <v>16211896.931999998</v>
      </c>
      <c r="S28" s="172">
        <f t="shared" si="2"/>
        <v>4064827.5359999998</v>
      </c>
      <c r="T28" s="172">
        <f t="shared" si="2"/>
        <v>58068.964799999994</v>
      </c>
      <c r="U28" s="177">
        <f t="shared" si="2"/>
        <v>806513.39999999991</v>
      </c>
      <c r="V28" s="198">
        <f>+V6+V7+V8+V9+V10+V11+V12+V13+V14+V15+V16+V20+V18+V19+V21+V22+V23+V24+V26+V25+V17</f>
        <v>275821116.38626683</v>
      </c>
      <c r="W28" s="199"/>
      <c r="X28" s="200"/>
      <c r="Y28" s="201"/>
    </row>
    <row r="29" spans="1:27" ht="37.950000000000003" customHeight="1" x14ac:dyDescent="0.35">
      <c r="A29" s="219"/>
      <c r="B29" s="102"/>
      <c r="C29" s="102"/>
      <c r="I29" s="102"/>
      <c r="J29" s="102"/>
      <c r="K29" s="172"/>
      <c r="L29" s="101"/>
      <c r="Q29" s="102"/>
      <c r="V29" s="137"/>
    </row>
    <row r="30" spans="1:27" ht="37.950000000000003" customHeight="1" x14ac:dyDescent="0.35">
      <c r="A30" s="219"/>
      <c r="B30" s="102"/>
      <c r="C30" s="102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V30" s="101"/>
    </row>
    <row r="31" spans="1:27" ht="37.950000000000003" customHeight="1" x14ac:dyDescent="0.35">
      <c r="B31" s="102" t="s">
        <v>172</v>
      </c>
      <c r="C31" s="102"/>
      <c r="Y31" s="102">
        <f>+Y25</f>
        <v>0</v>
      </c>
    </row>
    <row r="32" spans="1:27" ht="37.950000000000003" customHeight="1" x14ac:dyDescent="0.35">
      <c r="B32" s="102"/>
      <c r="C32" s="102"/>
      <c r="Y32" s="102">
        <f>+Y6+Y7+Y8+Y9+Y10+Y11+Y12+Y13+Y14+Y15+Y16+Y18+Y19+Y20+Y22</f>
        <v>0</v>
      </c>
      <c r="AA32" s="101">
        <f>+'ARAÇ LİSTESİ 2021-2022'!K18+Y32</f>
        <v>0</v>
      </c>
    </row>
    <row r="33" spans="1:27" s="202" customFormat="1" ht="41.25" customHeight="1" x14ac:dyDescent="0.4">
      <c r="A33" s="228"/>
      <c r="B33" s="203" t="s">
        <v>42</v>
      </c>
      <c r="C33" s="203"/>
      <c r="D33" s="204"/>
      <c r="E33" s="204"/>
      <c r="F33" s="205"/>
      <c r="G33" s="205"/>
      <c r="H33" s="205"/>
      <c r="I33" s="205"/>
      <c r="J33" s="205"/>
      <c r="U33" s="104"/>
      <c r="V33" s="98"/>
      <c r="X33" s="206"/>
      <c r="Y33" s="99"/>
      <c r="AA33" s="207">
        <f>+Y31</f>
        <v>0</v>
      </c>
    </row>
    <row r="34" spans="1:27" s="202" customFormat="1" ht="13.8" x14ac:dyDescent="0.25">
      <c r="A34" s="228"/>
      <c r="B34" s="203" t="s">
        <v>170</v>
      </c>
      <c r="C34" s="203"/>
      <c r="D34" s="204"/>
      <c r="E34" s="204"/>
      <c r="F34" s="205"/>
      <c r="G34" s="205"/>
      <c r="H34" s="205"/>
      <c r="I34" s="205"/>
      <c r="J34" s="205"/>
      <c r="V34" s="98"/>
      <c r="X34" s="206"/>
      <c r="Y34" s="208"/>
    </row>
    <row r="35" spans="1:27" s="202" customFormat="1" ht="20.399999999999999" x14ac:dyDescent="0.35">
      <c r="A35" s="228"/>
      <c r="B35" s="203" t="s">
        <v>171</v>
      </c>
      <c r="C35" s="203"/>
      <c r="D35" s="204"/>
      <c r="E35" s="204"/>
      <c r="F35" s="205"/>
      <c r="G35" s="205"/>
      <c r="H35" s="205"/>
      <c r="I35" s="205"/>
      <c r="J35" s="205"/>
      <c r="V35" s="98"/>
      <c r="X35" s="206"/>
      <c r="Y35" s="208"/>
      <c r="AA35" s="207"/>
    </row>
    <row r="36" spans="1:27" s="202" customFormat="1" ht="13.8" x14ac:dyDescent="0.25">
      <c r="A36" s="228"/>
      <c r="B36" s="209" t="s">
        <v>43</v>
      </c>
      <c r="C36" s="210"/>
      <c r="D36" s="210"/>
      <c r="E36" s="210"/>
      <c r="F36" s="210"/>
      <c r="G36" s="210"/>
      <c r="H36" s="210"/>
      <c r="I36" s="210"/>
      <c r="J36" s="210"/>
      <c r="V36" s="98"/>
      <c r="X36" s="206"/>
      <c r="Y36" s="208"/>
    </row>
    <row r="37" spans="1:27" s="202" customFormat="1" ht="13.8" x14ac:dyDescent="0.25">
      <c r="A37" s="228"/>
      <c r="B37" s="209" t="s">
        <v>44</v>
      </c>
      <c r="C37" s="210"/>
      <c r="D37" s="210"/>
      <c r="E37" s="210"/>
      <c r="F37" s="210"/>
      <c r="G37" s="210"/>
      <c r="H37" s="210"/>
      <c r="I37" s="210"/>
      <c r="J37" s="210"/>
      <c r="V37" s="98"/>
      <c r="X37" s="206"/>
      <c r="Y37" s="208"/>
    </row>
    <row r="38" spans="1:27" s="202" customFormat="1" ht="13.8" x14ac:dyDescent="0.25">
      <c r="A38" s="228"/>
      <c r="B38" s="209" t="s">
        <v>45</v>
      </c>
      <c r="C38" s="210"/>
      <c r="D38" s="210"/>
      <c r="E38" s="210"/>
      <c r="F38" s="210"/>
      <c r="G38" s="210"/>
      <c r="H38" s="210"/>
      <c r="I38" s="210"/>
      <c r="J38" s="210"/>
      <c r="V38" s="98"/>
      <c r="X38" s="206"/>
      <c r="Y38" s="208"/>
    </row>
    <row r="39" spans="1:27" s="202" customFormat="1" ht="13.8" x14ac:dyDescent="0.25">
      <c r="A39" s="228"/>
      <c r="B39" s="209" t="s">
        <v>46</v>
      </c>
      <c r="C39" s="210"/>
      <c r="D39" s="210"/>
      <c r="E39" s="210"/>
      <c r="F39" s="210"/>
      <c r="G39" s="210"/>
      <c r="H39" s="210"/>
      <c r="I39" s="210"/>
      <c r="J39" s="210"/>
      <c r="V39" s="98"/>
      <c r="X39" s="206"/>
      <c r="Y39" s="208"/>
    </row>
    <row r="40" spans="1:27" s="202" customFormat="1" ht="13.8" x14ac:dyDescent="0.25">
      <c r="A40" s="229" t="s">
        <v>106</v>
      </c>
      <c r="B40" s="209" t="s">
        <v>107</v>
      </c>
      <c r="C40" s="210"/>
      <c r="D40" s="210"/>
      <c r="E40" s="210"/>
      <c r="F40" s="210"/>
      <c r="G40" s="210"/>
      <c r="H40" s="210"/>
      <c r="I40" s="210"/>
      <c r="J40" s="210"/>
      <c r="V40" s="98"/>
      <c r="X40" s="206"/>
      <c r="Y40" s="208"/>
    </row>
    <row r="41" spans="1:27" s="202" customFormat="1" ht="13.8" x14ac:dyDescent="0.25">
      <c r="A41" s="229"/>
      <c r="B41" s="209" t="s">
        <v>176</v>
      </c>
      <c r="C41" s="210"/>
      <c r="D41" s="210"/>
      <c r="E41" s="210"/>
      <c r="F41" s="210"/>
      <c r="G41" s="210"/>
      <c r="H41" s="210"/>
      <c r="I41" s="210"/>
      <c r="J41" s="210"/>
      <c r="V41" s="98"/>
      <c r="X41" s="206"/>
      <c r="Y41" s="208"/>
    </row>
    <row r="42" spans="1:27" s="202" customFormat="1" ht="13.8" x14ac:dyDescent="0.25">
      <c r="A42" s="228"/>
      <c r="B42" s="211" t="s">
        <v>47</v>
      </c>
      <c r="C42" s="210"/>
      <c r="D42" s="210"/>
      <c r="E42" s="210"/>
      <c r="F42" s="210"/>
      <c r="G42" s="210"/>
      <c r="H42" s="210"/>
      <c r="I42" s="210"/>
      <c r="J42" s="210"/>
      <c r="V42" s="98"/>
      <c r="X42" s="206"/>
      <c r="Y42" s="208"/>
    </row>
    <row r="43" spans="1:27" s="202" customFormat="1" ht="13.8" x14ac:dyDescent="0.25">
      <c r="A43" s="228"/>
      <c r="B43" s="209" t="s">
        <v>48</v>
      </c>
      <c r="C43" s="210"/>
      <c r="D43" s="210"/>
      <c r="E43" s="210"/>
      <c r="F43" s="210"/>
      <c r="G43" s="210"/>
      <c r="H43" s="210"/>
      <c r="I43" s="210"/>
      <c r="J43" s="210"/>
      <c r="V43" s="98"/>
      <c r="X43" s="206"/>
      <c r="Y43" s="208"/>
    </row>
    <row r="44" spans="1:27" s="202" customFormat="1" ht="13.8" x14ac:dyDescent="0.25">
      <c r="A44" s="228"/>
      <c r="B44" s="212"/>
      <c r="C44" s="203"/>
      <c r="D44" s="204"/>
      <c r="E44" s="204"/>
      <c r="F44" s="205"/>
      <c r="G44" s="205"/>
      <c r="H44" s="205"/>
      <c r="I44" s="205"/>
      <c r="J44" s="205"/>
      <c r="V44" s="98"/>
      <c r="X44" s="206"/>
      <c r="Y44" s="208"/>
    </row>
    <row r="45" spans="1:27" s="202" customFormat="1" ht="13.8" x14ac:dyDescent="0.25">
      <c r="A45" s="228"/>
      <c r="B45" s="213" t="s">
        <v>49</v>
      </c>
      <c r="C45" s="213"/>
      <c r="D45" s="213"/>
      <c r="E45" s="213"/>
      <c r="F45" s="214"/>
      <c r="G45" s="205"/>
      <c r="H45" s="205"/>
      <c r="I45" s="205"/>
      <c r="J45" s="205"/>
      <c r="V45" s="98"/>
      <c r="X45" s="206"/>
      <c r="Y45" s="208"/>
    </row>
    <row r="46" spans="1:27" s="202" customFormat="1" ht="13.8" x14ac:dyDescent="0.25">
      <c r="A46" s="228"/>
      <c r="B46" s="213" t="s">
        <v>150</v>
      </c>
      <c r="C46" s="213"/>
      <c r="D46" s="213"/>
      <c r="E46" s="213"/>
      <c r="F46" s="214"/>
      <c r="G46" s="205"/>
      <c r="H46" s="205"/>
      <c r="I46" s="205"/>
      <c r="J46" s="215"/>
      <c r="V46" s="98"/>
      <c r="X46" s="206"/>
      <c r="Y46" s="208"/>
    </row>
    <row r="47" spans="1:27" s="202" customFormat="1" ht="13.8" x14ac:dyDescent="0.25">
      <c r="A47" s="228"/>
      <c r="B47" s="213" t="s">
        <v>147</v>
      </c>
      <c r="C47" s="213"/>
      <c r="D47" s="213"/>
      <c r="E47" s="213"/>
      <c r="F47" s="214"/>
      <c r="G47" s="205"/>
      <c r="H47" s="205"/>
      <c r="I47" s="205"/>
      <c r="J47" s="205"/>
      <c r="V47" s="98"/>
      <c r="X47" s="206"/>
      <c r="Y47" s="208"/>
    </row>
    <row r="48" spans="1:27" s="202" customFormat="1" ht="13.8" x14ac:dyDescent="0.25">
      <c r="A48" s="228"/>
      <c r="B48" s="213" t="s">
        <v>148</v>
      </c>
      <c r="C48" s="213"/>
      <c r="D48" s="213"/>
      <c r="E48" s="213"/>
      <c r="F48" s="216"/>
      <c r="G48" s="205"/>
      <c r="H48" s="205"/>
      <c r="I48" s="205"/>
      <c r="J48" s="205"/>
      <c r="V48" s="98"/>
      <c r="X48" s="206"/>
      <c r="Y48" s="208"/>
    </row>
    <row r="49" spans="1:25" s="202" customFormat="1" ht="13.8" x14ac:dyDescent="0.25">
      <c r="A49" s="228"/>
      <c r="B49" s="213" t="s">
        <v>149</v>
      </c>
      <c r="C49" s="213"/>
      <c r="D49" s="213"/>
      <c r="E49" s="213"/>
      <c r="F49" s="214"/>
      <c r="G49" s="205"/>
      <c r="H49" s="205"/>
      <c r="I49" s="205"/>
      <c r="J49" s="205"/>
      <c r="V49" s="98"/>
      <c r="X49" s="206"/>
      <c r="Y49" s="208"/>
    </row>
    <row r="50" spans="1:25" s="202" customFormat="1" ht="13.8" x14ac:dyDescent="0.25">
      <c r="A50" s="228"/>
      <c r="B50" s="213" t="s">
        <v>151</v>
      </c>
      <c r="C50" s="213"/>
      <c r="D50" s="213"/>
      <c r="E50" s="213"/>
      <c r="F50" s="214"/>
      <c r="G50" s="205"/>
      <c r="H50" s="205"/>
      <c r="I50" s="205"/>
      <c r="J50" s="205"/>
      <c r="V50" s="98"/>
      <c r="X50" s="206"/>
      <c r="Y50" s="208"/>
    </row>
    <row r="51" spans="1:25" s="104" customFormat="1" ht="17.399999999999999" x14ac:dyDescent="0.3">
      <c r="A51" s="230"/>
      <c r="V51" s="139"/>
      <c r="X51" s="217"/>
      <c r="Y51" s="218"/>
    </row>
    <row r="52" spans="1:25" s="104" customFormat="1" ht="17.399999999999999" x14ac:dyDescent="0.3">
      <c r="A52" s="230"/>
      <c r="V52" s="139"/>
      <c r="X52" s="217"/>
      <c r="Y52" s="218"/>
    </row>
    <row r="53" spans="1:25" s="104" customFormat="1" ht="17.399999999999999" x14ac:dyDescent="0.3">
      <c r="A53" s="230"/>
      <c r="V53" s="139"/>
      <c r="X53" s="217"/>
      <c r="Y53" s="218"/>
    </row>
    <row r="54" spans="1:25" s="104" customFormat="1" ht="17.399999999999999" x14ac:dyDescent="0.3">
      <c r="A54" s="230"/>
      <c r="V54" s="139"/>
      <c r="X54" s="217"/>
      <c r="Y54" s="218"/>
    </row>
    <row r="55" spans="1:25" ht="120" customHeight="1" x14ac:dyDescent="0.35">
      <c r="I55" s="101"/>
      <c r="J55" s="101"/>
      <c r="K55" s="101"/>
      <c r="L55" s="101"/>
      <c r="M55" s="101"/>
      <c r="N55" s="101"/>
      <c r="O55" s="101"/>
      <c r="P55" s="101"/>
      <c r="Q55" s="101"/>
      <c r="R55" s="101"/>
    </row>
    <row r="56" spans="1:25" ht="120" customHeight="1" x14ac:dyDescent="0.35">
      <c r="I56" s="101"/>
      <c r="J56" s="101"/>
      <c r="K56" s="101"/>
      <c r="L56" s="101"/>
      <c r="M56" s="101"/>
      <c r="N56" s="101"/>
      <c r="O56" s="101"/>
      <c r="P56" s="101"/>
      <c r="Q56" s="101"/>
      <c r="R56" s="101"/>
    </row>
    <row r="57" spans="1:25" ht="120" customHeight="1" x14ac:dyDescent="0.35">
      <c r="I57" s="101"/>
      <c r="J57" s="101"/>
      <c r="K57" s="101"/>
      <c r="L57" s="101"/>
      <c r="M57" s="101"/>
      <c r="N57" s="101"/>
      <c r="O57" s="101"/>
      <c r="P57" s="101"/>
      <c r="Q57" s="101"/>
      <c r="R57" s="101"/>
    </row>
    <row r="58" spans="1:25" ht="120" customHeight="1" x14ac:dyDescent="0.35">
      <c r="I58" s="101"/>
      <c r="J58" s="101"/>
      <c r="K58" s="101"/>
      <c r="L58" s="101"/>
      <c r="M58" s="101"/>
      <c r="N58" s="101"/>
      <c r="O58" s="101"/>
      <c r="P58" s="101"/>
      <c r="Q58" s="101"/>
      <c r="R58" s="101"/>
    </row>
    <row r="59" spans="1:25" ht="120" customHeight="1" x14ac:dyDescent="0.35">
      <c r="I59" s="101"/>
      <c r="J59" s="101"/>
      <c r="K59" s="101"/>
      <c r="L59" s="101"/>
      <c r="M59" s="101"/>
      <c r="N59" s="101"/>
      <c r="O59" s="101"/>
      <c r="P59" s="101"/>
      <c r="Q59" s="101"/>
      <c r="R59" s="101"/>
    </row>
    <row r="60" spans="1:25" ht="120" customHeight="1" x14ac:dyDescent="0.35">
      <c r="I60" s="101"/>
      <c r="J60" s="101"/>
      <c r="K60" s="101"/>
      <c r="L60" s="101"/>
      <c r="M60" s="101"/>
      <c r="N60" s="101"/>
      <c r="O60" s="101"/>
      <c r="P60" s="101"/>
      <c r="Q60" s="101"/>
      <c r="R60" s="101"/>
    </row>
    <row r="61" spans="1:25" ht="120" customHeight="1" x14ac:dyDescent="0.35">
      <c r="I61" s="101"/>
      <c r="J61" s="101"/>
      <c r="K61" s="101"/>
      <c r="L61" s="101"/>
      <c r="M61" s="101"/>
      <c r="N61" s="101"/>
      <c r="O61" s="101"/>
      <c r="P61" s="101"/>
      <c r="Q61" s="101"/>
      <c r="R61" s="101"/>
    </row>
    <row r="62" spans="1:25" ht="120" customHeight="1" x14ac:dyDescent="0.35">
      <c r="I62" s="101"/>
      <c r="J62" s="101"/>
      <c r="K62" s="101"/>
      <c r="L62" s="101"/>
      <c r="M62" s="101"/>
      <c r="N62" s="101"/>
      <c r="O62" s="101"/>
      <c r="P62" s="101"/>
      <c r="Q62" s="101"/>
      <c r="R62" s="101"/>
    </row>
    <row r="63" spans="1:25" ht="120" customHeight="1" x14ac:dyDescent="0.35">
      <c r="I63" s="101"/>
      <c r="J63" s="101"/>
      <c r="K63" s="101"/>
      <c r="L63" s="101"/>
      <c r="M63" s="101"/>
      <c r="N63" s="101"/>
      <c r="O63" s="101"/>
      <c r="P63" s="101"/>
      <c r="Q63" s="101"/>
      <c r="R63" s="101"/>
    </row>
    <row r="64" spans="1:25" ht="120" customHeight="1" x14ac:dyDescent="0.35">
      <c r="I64" s="101"/>
      <c r="J64" s="101"/>
      <c r="K64" s="101"/>
      <c r="L64" s="101"/>
      <c r="M64" s="101"/>
      <c r="N64" s="101"/>
      <c r="O64" s="101"/>
      <c r="P64" s="101"/>
      <c r="Q64" s="101"/>
      <c r="R64" s="101"/>
    </row>
    <row r="65" spans="9:18" ht="120" customHeight="1" x14ac:dyDescent="0.35"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9:18" ht="120" customHeight="1" x14ac:dyDescent="0.35">
      <c r="I66" s="101"/>
      <c r="J66" s="101"/>
      <c r="K66" s="101"/>
      <c r="L66" s="101"/>
      <c r="M66" s="101"/>
      <c r="N66" s="101"/>
      <c r="O66" s="101"/>
      <c r="P66" s="101"/>
      <c r="Q66" s="101"/>
      <c r="R66" s="101"/>
    </row>
    <row r="67" spans="9:18" ht="120" customHeight="1" x14ac:dyDescent="0.35">
      <c r="I67" s="101"/>
      <c r="J67" s="101"/>
      <c r="K67" s="101"/>
      <c r="L67" s="101"/>
      <c r="M67" s="101"/>
      <c r="N67" s="101"/>
      <c r="O67" s="101"/>
      <c r="P67" s="101"/>
      <c r="Q67" s="101"/>
      <c r="R67" s="101"/>
    </row>
    <row r="68" spans="9:18" ht="120" customHeight="1" x14ac:dyDescent="0.35">
      <c r="I68" s="101"/>
      <c r="J68" s="101"/>
      <c r="K68" s="101"/>
      <c r="L68" s="101"/>
      <c r="M68" s="101"/>
      <c r="N68" s="101"/>
      <c r="O68" s="101"/>
      <c r="P68" s="101"/>
      <c r="Q68" s="101"/>
      <c r="R68" s="101"/>
    </row>
    <row r="69" spans="9:18" ht="120" customHeight="1" x14ac:dyDescent="0.35">
      <c r="I69" s="101"/>
      <c r="J69" s="101"/>
      <c r="K69" s="101"/>
      <c r="L69" s="101"/>
      <c r="M69" s="101"/>
      <c r="N69" s="101"/>
      <c r="O69" s="101"/>
      <c r="P69" s="101"/>
      <c r="Q69" s="101"/>
      <c r="R69" s="101"/>
    </row>
    <row r="70" spans="9:18" ht="120" customHeight="1" x14ac:dyDescent="0.35">
      <c r="I70" s="101"/>
      <c r="J70" s="101"/>
      <c r="K70" s="101"/>
      <c r="L70" s="101"/>
      <c r="M70" s="101"/>
      <c r="N70" s="101"/>
      <c r="O70" s="101"/>
      <c r="P70" s="101"/>
      <c r="Q70" s="101"/>
      <c r="R70" s="101"/>
    </row>
    <row r="71" spans="9:18" ht="120" customHeight="1" x14ac:dyDescent="0.35">
      <c r="I71" s="101"/>
      <c r="J71" s="101"/>
      <c r="K71" s="101"/>
      <c r="L71" s="101"/>
      <c r="M71" s="101"/>
      <c r="N71" s="101"/>
      <c r="O71" s="101"/>
      <c r="P71" s="101"/>
      <c r="Q71" s="101"/>
      <c r="R71" s="101"/>
    </row>
    <row r="72" spans="9:18" ht="120" customHeight="1" x14ac:dyDescent="0.35">
      <c r="I72" s="101"/>
      <c r="J72" s="101"/>
      <c r="K72" s="101"/>
      <c r="L72" s="101"/>
      <c r="M72" s="101"/>
      <c r="N72" s="101"/>
      <c r="O72" s="101"/>
      <c r="P72" s="101"/>
      <c r="Q72" s="101"/>
      <c r="R72" s="101"/>
    </row>
    <row r="73" spans="9:18" ht="120" customHeight="1" x14ac:dyDescent="0.35">
      <c r="I73" s="101"/>
      <c r="J73" s="101"/>
      <c r="K73" s="101"/>
      <c r="L73" s="101"/>
      <c r="M73" s="101"/>
      <c r="N73" s="101"/>
      <c r="O73" s="101"/>
      <c r="P73" s="101"/>
      <c r="Q73" s="101"/>
      <c r="R73" s="101"/>
    </row>
    <row r="74" spans="9:18" ht="120" customHeight="1" x14ac:dyDescent="0.35">
      <c r="I74" s="101"/>
      <c r="J74" s="101"/>
      <c r="K74" s="101"/>
      <c r="L74" s="101"/>
      <c r="M74" s="101"/>
      <c r="N74" s="101"/>
      <c r="O74" s="101"/>
      <c r="P74" s="101"/>
      <c r="Q74" s="101"/>
      <c r="R74" s="101"/>
    </row>
    <row r="75" spans="9:18" ht="120" customHeight="1" x14ac:dyDescent="0.35">
      <c r="I75" s="101"/>
      <c r="J75" s="101"/>
      <c r="K75" s="101"/>
      <c r="L75" s="101"/>
      <c r="M75" s="101"/>
      <c r="N75" s="101"/>
      <c r="O75" s="101"/>
      <c r="P75" s="101"/>
      <c r="Q75" s="101"/>
      <c r="R75" s="101"/>
    </row>
    <row r="76" spans="9:18" ht="120" customHeight="1" x14ac:dyDescent="0.35">
      <c r="I76" s="101"/>
      <c r="J76" s="101"/>
      <c r="K76" s="101"/>
      <c r="L76" s="101"/>
      <c r="M76" s="101"/>
      <c r="N76" s="101"/>
      <c r="O76" s="101"/>
      <c r="P76" s="101"/>
      <c r="Q76" s="101"/>
      <c r="R76" s="101"/>
    </row>
    <row r="77" spans="9:18" ht="120" customHeight="1" x14ac:dyDescent="0.35">
      <c r="I77" s="101"/>
      <c r="J77" s="101"/>
      <c r="K77" s="101"/>
      <c r="L77" s="101"/>
      <c r="M77" s="101"/>
      <c r="N77" s="101"/>
      <c r="O77" s="101"/>
      <c r="P77" s="101"/>
      <c r="Q77" s="101"/>
      <c r="R77" s="101"/>
    </row>
    <row r="78" spans="9:18" ht="120" customHeight="1" x14ac:dyDescent="0.35">
      <c r="I78" s="101"/>
      <c r="J78" s="101"/>
      <c r="K78" s="101"/>
      <c r="L78" s="101"/>
      <c r="M78" s="101"/>
      <c r="N78" s="101"/>
      <c r="O78" s="101"/>
      <c r="P78" s="101"/>
      <c r="Q78" s="101"/>
      <c r="R78" s="101"/>
    </row>
    <row r="79" spans="9:18" ht="120" customHeight="1" x14ac:dyDescent="0.35">
      <c r="I79" s="101"/>
      <c r="J79" s="101"/>
      <c r="K79" s="101"/>
      <c r="L79" s="101"/>
      <c r="M79" s="101"/>
      <c r="N79" s="101"/>
      <c r="O79" s="101"/>
      <c r="P79" s="101"/>
      <c r="Q79" s="101"/>
      <c r="R79" s="101"/>
    </row>
    <row r="80" spans="9:18" ht="120" customHeight="1" x14ac:dyDescent="0.35"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9:18" ht="120" customHeight="1" x14ac:dyDescent="0.35">
      <c r="I81" s="101"/>
      <c r="J81" s="101"/>
      <c r="K81" s="101"/>
      <c r="L81" s="101"/>
      <c r="M81" s="101"/>
      <c r="N81" s="101"/>
      <c r="O81" s="101"/>
      <c r="P81" s="101"/>
      <c r="Q81" s="101"/>
      <c r="R81" s="101"/>
    </row>
    <row r="82" spans="9:18" ht="120" customHeight="1" x14ac:dyDescent="0.35">
      <c r="I82" s="101"/>
      <c r="J82" s="101"/>
      <c r="K82" s="101"/>
      <c r="L82" s="101"/>
      <c r="M82" s="101"/>
      <c r="N82" s="101"/>
      <c r="O82" s="101"/>
      <c r="P82" s="101"/>
      <c r="Q82" s="101"/>
      <c r="R82" s="101"/>
    </row>
    <row r="83" spans="9:18" ht="120" customHeight="1" x14ac:dyDescent="0.35">
      <c r="I83" s="101"/>
      <c r="J83" s="101"/>
      <c r="K83" s="101"/>
      <c r="L83" s="101"/>
      <c r="M83" s="101"/>
      <c r="N83" s="101"/>
      <c r="O83" s="101"/>
      <c r="P83" s="101"/>
      <c r="Q83" s="101"/>
      <c r="R83" s="101"/>
    </row>
    <row r="84" spans="9:18" ht="120" customHeight="1" x14ac:dyDescent="0.35">
      <c r="I84" s="101"/>
      <c r="J84" s="101"/>
      <c r="K84" s="101"/>
      <c r="L84" s="101"/>
      <c r="M84" s="101"/>
      <c r="N84" s="101"/>
      <c r="O84" s="101"/>
      <c r="P84" s="101"/>
      <c r="Q84" s="101"/>
      <c r="R84" s="101"/>
    </row>
    <row r="85" spans="9:18" ht="120" customHeight="1" x14ac:dyDescent="0.35">
      <c r="I85" s="101"/>
      <c r="J85" s="101"/>
      <c r="K85" s="101"/>
      <c r="L85" s="101"/>
      <c r="M85" s="101"/>
      <c r="N85" s="101"/>
      <c r="O85" s="101"/>
      <c r="P85" s="101"/>
      <c r="Q85" s="101"/>
      <c r="R85" s="101"/>
    </row>
    <row r="86" spans="9:18" ht="120" customHeight="1" x14ac:dyDescent="0.35">
      <c r="I86" s="101"/>
      <c r="J86" s="101"/>
      <c r="K86" s="101"/>
      <c r="L86" s="101"/>
      <c r="M86" s="101"/>
      <c r="N86" s="101"/>
      <c r="O86" s="101"/>
      <c r="P86" s="101"/>
      <c r="Q86" s="101"/>
      <c r="R86" s="101"/>
    </row>
    <row r="87" spans="9:18" ht="120" customHeight="1" x14ac:dyDescent="0.35">
      <c r="I87" s="101"/>
      <c r="J87" s="101"/>
      <c r="K87" s="101"/>
      <c r="L87" s="101"/>
      <c r="M87" s="101"/>
      <c r="N87" s="101"/>
      <c r="O87" s="101"/>
      <c r="P87" s="101"/>
      <c r="Q87" s="101"/>
      <c r="R87" s="101"/>
    </row>
    <row r="88" spans="9:18" ht="120" customHeight="1" x14ac:dyDescent="0.35">
      <c r="I88" s="101"/>
      <c r="J88" s="101"/>
      <c r="K88" s="101"/>
      <c r="L88" s="101"/>
      <c r="M88" s="101"/>
      <c r="N88" s="101"/>
      <c r="O88" s="101"/>
      <c r="P88" s="101"/>
      <c r="Q88" s="101"/>
      <c r="R88" s="101"/>
    </row>
    <row r="89" spans="9:18" ht="120" customHeight="1" x14ac:dyDescent="0.35">
      <c r="I89" s="101"/>
      <c r="J89" s="101"/>
      <c r="K89" s="101"/>
      <c r="L89" s="101"/>
      <c r="M89" s="101"/>
      <c r="N89" s="101"/>
      <c r="O89" s="101"/>
      <c r="P89" s="101"/>
      <c r="Q89" s="101"/>
      <c r="R89" s="101"/>
    </row>
    <row r="90" spans="9:18" ht="120" customHeight="1" x14ac:dyDescent="0.35">
      <c r="I90" s="101"/>
      <c r="J90" s="101"/>
      <c r="K90" s="101"/>
      <c r="L90" s="101"/>
      <c r="M90" s="101"/>
      <c r="N90" s="101"/>
      <c r="O90" s="101"/>
      <c r="P90" s="101"/>
      <c r="Q90" s="101"/>
      <c r="R90" s="101"/>
    </row>
    <row r="91" spans="9:18" ht="120" customHeight="1" x14ac:dyDescent="0.35">
      <c r="I91" s="101"/>
      <c r="J91" s="101"/>
      <c r="K91" s="101"/>
      <c r="L91" s="101"/>
      <c r="M91" s="101"/>
      <c r="N91" s="101"/>
      <c r="O91" s="101"/>
      <c r="P91" s="101"/>
      <c r="Q91" s="101"/>
      <c r="R91" s="101"/>
    </row>
    <row r="92" spans="9:18" ht="120" customHeight="1" x14ac:dyDescent="0.35">
      <c r="I92" s="101"/>
      <c r="J92" s="101"/>
      <c r="K92" s="101"/>
      <c r="L92" s="101"/>
      <c r="M92" s="101"/>
      <c r="N92" s="101"/>
      <c r="O92" s="101"/>
      <c r="P92" s="101"/>
      <c r="Q92" s="101"/>
      <c r="R92" s="101"/>
    </row>
    <row r="93" spans="9:18" ht="120" customHeight="1" x14ac:dyDescent="0.35">
      <c r="I93" s="101"/>
      <c r="J93" s="101"/>
      <c r="K93" s="101"/>
      <c r="L93" s="101"/>
      <c r="M93" s="101"/>
      <c r="N93" s="101"/>
      <c r="O93" s="101"/>
      <c r="P93" s="101"/>
      <c r="Q93" s="101"/>
      <c r="R93" s="101"/>
    </row>
    <row r="94" spans="9:18" ht="120" customHeight="1" x14ac:dyDescent="0.35">
      <c r="I94" s="101"/>
      <c r="J94" s="101"/>
      <c r="K94" s="101"/>
      <c r="L94" s="101"/>
      <c r="M94" s="101"/>
      <c r="N94" s="101"/>
      <c r="O94" s="101"/>
      <c r="P94" s="101"/>
      <c r="Q94" s="101"/>
      <c r="R94" s="101"/>
    </row>
    <row r="95" spans="9:18" ht="120" customHeight="1" x14ac:dyDescent="0.35">
      <c r="I95" s="101"/>
      <c r="J95" s="101"/>
      <c r="K95" s="101"/>
      <c r="L95" s="101"/>
      <c r="M95" s="101"/>
      <c r="N95" s="101"/>
      <c r="O95" s="101"/>
      <c r="P95" s="101"/>
      <c r="Q95" s="101"/>
      <c r="R95" s="101"/>
    </row>
    <row r="96" spans="9:18" ht="120" customHeight="1" x14ac:dyDescent="0.35">
      <c r="I96" s="101"/>
      <c r="J96" s="101"/>
      <c r="K96" s="101"/>
      <c r="L96" s="101"/>
      <c r="M96" s="101"/>
      <c r="N96" s="101"/>
      <c r="O96" s="101"/>
      <c r="P96" s="101"/>
      <c r="Q96" s="101"/>
      <c r="R96" s="101"/>
    </row>
    <row r="97" spans="9:18" ht="120" customHeight="1" x14ac:dyDescent="0.35">
      <c r="I97" s="101"/>
      <c r="J97" s="101"/>
      <c r="K97" s="101"/>
      <c r="L97" s="101"/>
      <c r="M97" s="101"/>
      <c r="N97" s="101"/>
      <c r="O97" s="101"/>
      <c r="P97" s="101"/>
      <c r="Q97" s="101"/>
      <c r="R97" s="101"/>
    </row>
    <row r="98" spans="9:18" ht="120" customHeight="1" x14ac:dyDescent="0.35">
      <c r="I98" s="101"/>
      <c r="J98" s="101"/>
      <c r="K98" s="101"/>
      <c r="L98" s="101"/>
      <c r="M98" s="101"/>
      <c r="N98" s="101"/>
      <c r="O98" s="101"/>
      <c r="P98" s="101"/>
      <c r="Q98" s="101"/>
      <c r="R98" s="101"/>
    </row>
    <row r="99" spans="9:18" ht="120" customHeight="1" x14ac:dyDescent="0.35">
      <c r="I99" s="101"/>
      <c r="J99" s="101"/>
      <c r="K99" s="101"/>
      <c r="L99" s="101"/>
      <c r="M99" s="101"/>
      <c r="N99" s="101"/>
      <c r="O99" s="101"/>
      <c r="P99" s="101"/>
      <c r="Q99" s="101"/>
      <c r="R99" s="101"/>
    </row>
    <row r="100" spans="9:18" ht="120" customHeight="1" x14ac:dyDescent="0.35"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</row>
    <row r="101" spans="9:18" ht="120" customHeight="1" x14ac:dyDescent="0.35"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</row>
    <row r="102" spans="9:18" ht="120" customHeight="1" x14ac:dyDescent="0.35"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</row>
    <row r="103" spans="9:18" ht="120" customHeight="1" x14ac:dyDescent="0.35"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</row>
    <row r="104" spans="9:18" ht="120" customHeight="1" x14ac:dyDescent="0.35"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</row>
    <row r="105" spans="9:18" ht="120" customHeight="1" x14ac:dyDescent="0.35"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</row>
    <row r="106" spans="9:18" ht="120" customHeight="1" x14ac:dyDescent="0.35"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</row>
    <row r="107" spans="9:18" ht="120" customHeight="1" x14ac:dyDescent="0.35"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</row>
    <row r="108" spans="9:18" ht="120" customHeight="1" x14ac:dyDescent="0.35"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</row>
    <row r="109" spans="9:18" ht="120" customHeight="1" x14ac:dyDescent="0.35"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</row>
    <row r="110" spans="9:18" ht="120" customHeight="1" x14ac:dyDescent="0.35"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</row>
    <row r="111" spans="9:18" ht="120" customHeight="1" x14ac:dyDescent="0.35"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</row>
    <row r="112" spans="9:18" ht="120" customHeight="1" x14ac:dyDescent="0.35"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</row>
    <row r="113" spans="9:18" ht="120" customHeight="1" x14ac:dyDescent="0.35"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</row>
    <row r="114" spans="9:18" ht="120" customHeight="1" x14ac:dyDescent="0.35"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</row>
    <row r="115" spans="9:18" ht="120" customHeight="1" x14ac:dyDescent="0.35"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</row>
    <row r="116" spans="9:18" ht="120" customHeight="1" x14ac:dyDescent="0.35"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</row>
    <row r="117" spans="9:18" ht="120" customHeight="1" x14ac:dyDescent="0.35"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</row>
    <row r="118" spans="9:18" ht="120" customHeight="1" x14ac:dyDescent="0.35"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</row>
    <row r="119" spans="9:18" ht="120" customHeight="1" x14ac:dyDescent="0.35"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</row>
    <row r="120" spans="9:18" ht="120" customHeight="1" x14ac:dyDescent="0.35"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</row>
    <row r="121" spans="9:18" ht="120" customHeight="1" x14ac:dyDescent="0.35"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</row>
    <row r="122" spans="9:18" ht="120" customHeight="1" x14ac:dyDescent="0.35"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</row>
    <row r="123" spans="9:18" ht="120" customHeight="1" x14ac:dyDescent="0.35"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</row>
    <row r="124" spans="9:18" ht="120" customHeight="1" x14ac:dyDescent="0.35"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</row>
    <row r="125" spans="9:18" ht="120" customHeight="1" x14ac:dyDescent="0.35"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</row>
    <row r="126" spans="9:18" ht="120" customHeight="1" x14ac:dyDescent="0.35"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</row>
    <row r="127" spans="9:18" ht="120" customHeight="1" x14ac:dyDescent="0.35"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</row>
    <row r="128" spans="9:18" ht="120" customHeight="1" x14ac:dyDescent="0.35"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</row>
    <row r="129" spans="9:18" ht="120" customHeight="1" x14ac:dyDescent="0.35"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</row>
    <row r="130" spans="9:18" ht="120" customHeight="1" x14ac:dyDescent="0.35"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</row>
    <row r="131" spans="9:18" ht="120" customHeight="1" x14ac:dyDescent="0.35"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</row>
    <row r="132" spans="9:18" ht="120" customHeight="1" x14ac:dyDescent="0.35"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</row>
    <row r="133" spans="9:18" ht="120" customHeight="1" x14ac:dyDescent="0.35"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</row>
    <row r="134" spans="9:18" ht="120" customHeight="1" x14ac:dyDescent="0.35"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</row>
    <row r="135" spans="9:18" ht="120" customHeight="1" x14ac:dyDescent="0.35"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</row>
    <row r="136" spans="9:18" ht="120" customHeight="1" x14ac:dyDescent="0.35"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</row>
    <row r="137" spans="9:18" ht="120" customHeight="1" x14ac:dyDescent="0.35"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</row>
    <row r="138" spans="9:18" ht="120" customHeight="1" x14ac:dyDescent="0.35"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</row>
    <row r="139" spans="9:18" ht="120" customHeight="1" x14ac:dyDescent="0.35"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</row>
    <row r="140" spans="9:18" ht="120" customHeight="1" x14ac:dyDescent="0.35"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</row>
    <row r="141" spans="9:18" ht="120" customHeight="1" x14ac:dyDescent="0.35"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</row>
    <row r="142" spans="9:18" ht="120" customHeight="1" x14ac:dyDescent="0.35"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9:18" ht="120" customHeight="1" x14ac:dyDescent="0.35"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9:18" ht="120" customHeight="1" x14ac:dyDescent="0.35"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9:18" ht="120" customHeight="1" x14ac:dyDescent="0.35"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9:18" ht="120" customHeight="1" x14ac:dyDescent="0.35"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9:18" ht="120" customHeight="1" x14ac:dyDescent="0.35"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9:18" ht="120" customHeight="1" x14ac:dyDescent="0.35"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9:18" ht="120" customHeight="1" x14ac:dyDescent="0.35"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9:18" ht="120" customHeight="1" x14ac:dyDescent="0.35"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9:18" ht="120" customHeight="1" x14ac:dyDescent="0.35"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9:18" ht="120" customHeight="1" x14ac:dyDescent="0.35"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9:18" ht="120" customHeight="1" x14ac:dyDescent="0.35"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9:18" ht="120" customHeight="1" x14ac:dyDescent="0.35"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9:18" ht="120" customHeight="1" x14ac:dyDescent="0.35"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9:18" ht="120" customHeight="1" x14ac:dyDescent="0.35"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9:18" ht="120" customHeight="1" x14ac:dyDescent="0.35"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9:18" ht="120" customHeight="1" x14ac:dyDescent="0.35"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9:18" ht="120" customHeight="1" x14ac:dyDescent="0.35"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9:18" ht="120" customHeight="1" x14ac:dyDescent="0.35"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9:18" ht="120" customHeight="1" x14ac:dyDescent="0.35"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9:18" ht="120" customHeight="1" x14ac:dyDescent="0.35"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9:18" ht="120" customHeight="1" x14ac:dyDescent="0.35"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9:18" ht="120" customHeight="1" x14ac:dyDescent="0.35"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9:18" ht="120" customHeight="1" x14ac:dyDescent="0.35"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9:18" ht="120" customHeight="1" x14ac:dyDescent="0.35"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9:18" ht="120" customHeight="1" x14ac:dyDescent="0.35"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9:18" ht="120" customHeight="1" x14ac:dyDescent="0.35"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9:18" ht="120" customHeight="1" x14ac:dyDescent="0.35"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9:18" ht="120" customHeight="1" x14ac:dyDescent="0.35"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9:18" ht="120" customHeight="1" x14ac:dyDescent="0.35"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9:18" ht="120" customHeight="1" x14ac:dyDescent="0.35"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9:18" ht="120" customHeight="1" x14ac:dyDescent="0.35"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9:18" ht="120" customHeight="1" x14ac:dyDescent="0.35"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9:18" ht="120" customHeight="1" x14ac:dyDescent="0.35"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9:18" ht="120" customHeight="1" x14ac:dyDescent="0.35"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9:18" ht="120" customHeight="1" x14ac:dyDescent="0.35"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9:18" ht="120" customHeight="1" x14ac:dyDescent="0.35"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9:18" ht="120" customHeight="1" x14ac:dyDescent="0.35"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9:18" ht="120" customHeight="1" x14ac:dyDescent="0.35"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9:18" ht="120" customHeight="1" x14ac:dyDescent="0.35"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9:18" ht="120" customHeight="1" x14ac:dyDescent="0.35"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9:18" ht="120" customHeight="1" x14ac:dyDescent="0.35"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9:18" ht="120" customHeight="1" x14ac:dyDescent="0.35"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9:18" ht="120" customHeight="1" x14ac:dyDescent="0.35"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9:18" ht="120" customHeight="1" x14ac:dyDescent="0.35"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9:18" ht="120" customHeight="1" x14ac:dyDescent="0.35"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9:18" ht="120" customHeight="1" x14ac:dyDescent="0.35"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9:18" ht="120" customHeight="1" x14ac:dyDescent="0.35"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9:18" ht="120" customHeight="1" x14ac:dyDescent="0.35"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9:18" ht="120" customHeight="1" x14ac:dyDescent="0.35"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9:18" ht="120" customHeight="1" x14ac:dyDescent="0.35"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9:18" ht="120" customHeight="1" x14ac:dyDescent="0.35"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9:18" ht="120" customHeight="1" x14ac:dyDescent="0.35"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9:18" ht="120" customHeight="1" x14ac:dyDescent="0.35"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9:18" ht="120" customHeight="1" x14ac:dyDescent="0.35"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9:18" ht="120" customHeight="1" x14ac:dyDescent="0.35"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9:18" ht="120" customHeight="1" x14ac:dyDescent="0.35"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9:18" ht="120" customHeight="1" x14ac:dyDescent="0.35"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9:18" ht="120" customHeight="1" x14ac:dyDescent="0.35"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9:18" ht="120" customHeight="1" x14ac:dyDescent="0.35"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9:18" ht="120" customHeight="1" x14ac:dyDescent="0.35"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9:18" ht="120" customHeight="1" x14ac:dyDescent="0.35"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9:18" ht="120" customHeight="1" x14ac:dyDescent="0.35"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9:18" ht="120" customHeight="1" x14ac:dyDescent="0.35"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9:18" ht="120" customHeight="1" x14ac:dyDescent="0.35"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9:18" ht="120" customHeight="1" x14ac:dyDescent="0.35"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9:18" ht="120" customHeight="1" x14ac:dyDescent="0.35"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9:18" ht="120" customHeight="1" x14ac:dyDescent="0.35"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9:18" ht="120" customHeight="1" x14ac:dyDescent="0.35"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9:18" ht="120" customHeight="1" x14ac:dyDescent="0.35"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9:18" ht="120" customHeight="1" x14ac:dyDescent="0.35"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9:18" ht="120" customHeight="1" x14ac:dyDescent="0.35"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9:18" ht="120" customHeight="1" x14ac:dyDescent="0.35"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9:18" ht="120" customHeight="1" x14ac:dyDescent="0.35"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9:18" ht="120" customHeight="1" x14ac:dyDescent="0.35"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9:18" ht="120" customHeight="1" x14ac:dyDescent="0.35"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9:18" ht="120" customHeight="1" x14ac:dyDescent="0.35"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9:18" ht="120" customHeight="1" x14ac:dyDescent="0.35"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9:18" ht="120" customHeight="1" x14ac:dyDescent="0.35"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9:18" ht="120" customHeight="1" x14ac:dyDescent="0.35"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9:18" ht="120" customHeight="1" x14ac:dyDescent="0.35"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9:18" ht="120" customHeight="1" x14ac:dyDescent="0.35"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9:18" ht="120" customHeight="1" x14ac:dyDescent="0.35"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9:18" ht="120" customHeight="1" x14ac:dyDescent="0.35"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9:18" ht="120" customHeight="1" x14ac:dyDescent="0.35"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9:18" ht="120" customHeight="1" x14ac:dyDescent="0.35"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9:18" ht="120" customHeight="1" x14ac:dyDescent="0.35"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9:18" ht="120" customHeight="1" x14ac:dyDescent="0.35"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9:18" ht="120" customHeight="1" x14ac:dyDescent="0.35"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9:18" ht="120" customHeight="1" x14ac:dyDescent="0.35"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9:18" ht="120" customHeight="1" x14ac:dyDescent="0.35"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9:18" ht="120" customHeight="1" x14ac:dyDescent="0.35"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9:18" ht="120" customHeight="1" x14ac:dyDescent="0.35"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9:18" ht="120" customHeight="1" x14ac:dyDescent="0.35"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9:18" ht="120" customHeight="1" x14ac:dyDescent="0.35"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</row>
  </sheetData>
  <mergeCells count="4">
    <mergeCell ref="X20:X21"/>
    <mergeCell ref="Y20:Y21"/>
    <mergeCell ref="X22:X24"/>
    <mergeCell ref="Y22:Y24"/>
  </mergeCells>
  <pageMargins left="0.11811023622047245" right="0.11811023622047245" top="0.55118110236220474" bottom="0.35433070866141736" header="0.31496062992125984" footer="0.31496062992125984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38"/>
  <sheetViews>
    <sheetView showGridLines="0" topLeftCell="B7" workbookViewId="0">
      <selection activeCell="C31" sqref="C31"/>
    </sheetView>
  </sheetViews>
  <sheetFormatPr defaultColWidth="9.109375" defaultRowHeight="13.2" x14ac:dyDescent="0.25"/>
  <cols>
    <col min="1" max="1" width="9.109375" style="67"/>
    <col min="2" max="2" width="9.5546875" style="67" customWidth="1"/>
    <col min="3" max="3" width="32.44140625" style="67" customWidth="1"/>
    <col min="4" max="4" width="34.109375" style="67" customWidth="1"/>
    <col min="5" max="5" width="14.5546875" style="67" customWidth="1"/>
    <col min="6" max="6" width="18.5546875" style="67" customWidth="1"/>
    <col min="7" max="7" width="15" style="67" customWidth="1"/>
    <col min="8" max="8" width="25.33203125" style="67" customWidth="1"/>
    <col min="9" max="9" width="28.33203125" style="67" customWidth="1"/>
    <col min="10" max="10" width="17" style="67" customWidth="1"/>
    <col min="11" max="257" width="9.109375" style="67"/>
    <col min="258" max="258" width="9.5546875" style="67" customWidth="1"/>
    <col min="259" max="259" width="32.44140625" style="67" customWidth="1"/>
    <col min="260" max="260" width="34.109375" style="67" customWidth="1"/>
    <col min="261" max="261" width="14.5546875" style="67" customWidth="1"/>
    <col min="262" max="262" width="18.5546875" style="67" customWidth="1"/>
    <col min="263" max="263" width="15" style="67" customWidth="1"/>
    <col min="264" max="264" width="25.33203125" style="67" customWidth="1"/>
    <col min="265" max="265" width="28.33203125" style="67" customWidth="1"/>
    <col min="266" max="266" width="17" style="67" customWidth="1"/>
    <col min="267" max="513" width="9.109375" style="67"/>
    <col min="514" max="514" width="9.5546875" style="67" customWidth="1"/>
    <col min="515" max="515" width="32.44140625" style="67" customWidth="1"/>
    <col min="516" max="516" width="34.109375" style="67" customWidth="1"/>
    <col min="517" max="517" width="14.5546875" style="67" customWidth="1"/>
    <col min="518" max="518" width="18.5546875" style="67" customWidth="1"/>
    <col min="519" max="519" width="15" style="67" customWidth="1"/>
    <col min="520" max="520" width="25.33203125" style="67" customWidth="1"/>
    <col min="521" max="521" width="28.33203125" style="67" customWidth="1"/>
    <col min="522" max="522" width="17" style="67" customWidth="1"/>
    <col min="523" max="769" width="9.109375" style="67"/>
    <col min="770" max="770" width="9.5546875" style="67" customWidth="1"/>
    <col min="771" max="771" width="32.44140625" style="67" customWidth="1"/>
    <col min="772" max="772" width="34.109375" style="67" customWidth="1"/>
    <col min="773" max="773" width="14.5546875" style="67" customWidth="1"/>
    <col min="774" max="774" width="18.5546875" style="67" customWidth="1"/>
    <col min="775" max="775" width="15" style="67" customWidth="1"/>
    <col min="776" max="776" width="25.33203125" style="67" customWidth="1"/>
    <col min="777" max="777" width="28.33203125" style="67" customWidth="1"/>
    <col min="778" max="778" width="17" style="67" customWidth="1"/>
    <col min="779" max="1025" width="9.109375" style="67"/>
    <col min="1026" max="1026" width="9.5546875" style="67" customWidth="1"/>
    <col min="1027" max="1027" width="32.44140625" style="67" customWidth="1"/>
    <col min="1028" max="1028" width="34.109375" style="67" customWidth="1"/>
    <col min="1029" max="1029" width="14.5546875" style="67" customWidth="1"/>
    <col min="1030" max="1030" width="18.5546875" style="67" customWidth="1"/>
    <col min="1031" max="1031" width="15" style="67" customWidth="1"/>
    <col min="1032" max="1032" width="25.33203125" style="67" customWidth="1"/>
    <col min="1033" max="1033" width="28.33203125" style="67" customWidth="1"/>
    <col min="1034" max="1034" width="17" style="67" customWidth="1"/>
    <col min="1035" max="1281" width="9.109375" style="67"/>
    <col min="1282" max="1282" width="9.5546875" style="67" customWidth="1"/>
    <col min="1283" max="1283" width="32.44140625" style="67" customWidth="1"/>
    <col min="1284" max="1284" width="34.109375" style="67" customWidth="1"/>
    <col min="1285" max="1285" width="14.5546875" style="67" customWidth="1"/>
    <col min="1286" max="1286" width="18.5546875" style="67" customWidth="1"/>
    <col min="1287" max="1287" width="15" style="67" customWidth="1"/>
    <col min="1288" max="1288" width="25.33203125" style="67" customWidth="1"/>
    <col min="1289" max="1289" width="28.33203125" style="67" customWidth="1"/>
    <col min="1290" max="1290" width="17" style="67" customWidth="1"/>
    <col min="1291" max="1537" width="9.109375" style="67"/>
    <col min="1538" max="1538" width="9.5546875" style="67" customWidth="1"/>
    <col min="1539" max="1539" width="32.44140625" style="67" customWidth="1"/>
    <col min="1540" max="1540" width="34.109375" style="67" customWidth="1"/>
    <col min="1541" max="1541" width="14.5546875" style="67" customWidth="1"/>
    <col min="1542" max="1542" width="18.5546875" style="67" customWidth="1"/>
    <col min="1543" max="1543" width="15" style="67" customWidth="1"/>
    <col min="1544" max="1544" width="25.33203125" style="67" customWidth="1"/>
    <col min="1545" max="1545" width="28.33203125" style="67" customWidth="1"/>
    <col min="1546" max="1546" width="17" style="67" customWidth="1"/>
    <col min="1547" max="1793" width="9.109375" style="67"/>
    <col min="1794" max="1794" width="9.5546875" style="67" customWidth="1"/>
    <col min="1795" max="1795" width="32.44140625" style="67" customWidth="1"/>
    <col min="1796" max="1796" width="34.109375" style="67" customWidth="1"/>
    <col min="1797" max="1797" width="14.5546875" style="67" customWidth="1"/>
    <col min="1798" max="1798" width="18.5546875" style="67" customWidth="1"/>
    <col min="1799" max="1799" width="15" style="67" customWidth="1"/>
    <col min="1800" max="1800" width="25.33203125" style="67" customWidth="1"/>
    <col min="1801" max="1801" width="28.33203125" style="67" customWidth="1"/>
    <col min="1802" max="1802" width="17" style="67" customWidth="1"/>
    <col min="1803" max="2049" width="9.109375" style="67"/>
    <col min="2050" max="2050" width="9.5546875" style="67" customWidth="1"/>
    <col min="2051" max="2051" width="32.44140625" style="67" customWidth="1"/>
    <col min="2052" max="2052" width="34.109375" style="67" customWidth="1"/>
    <col min="2053" max="2053" width="14.5546875" style="67" customWidth="1"/>
    <col min="2054" max="2054" width="18.5546875" style="67" customWidth="1"/>
    <col min="2055" max="2055" width="15" style="67" customWidth="1"/>
    <col min="2056" max="2056" width="25.33203125" style="67" customWidth="1"/>
    <col min="2057" max="2057" width="28.33203125" style="67" customWidth="1"/>
    <col min="2058" max="2058" width="17" style="67" customWidth="1"/>
    <col min="2059" max="2305" width="9.109375" style="67"/>
    <col min="2306" max="2306" width="9.5546875" style="67" customWidth="1"/>
    <col min="2307" max="2307" width="32.44140625" style="67" customWidth="1"/>
    <col min="2308" max="2308" width="34.109375" style="67" customWidth="1"/>
    <col min="2309" max="2309" width="14.5546875" style="67" customWidth="1"/>
    <col min="2310" max="2310" width="18.5546875" style="67" customWidth="1"/>
    <col min="2311" max="2311" width="15" style="67" customWidth="1"/>
    <col min="2312" max="2312" width="25.33203125" style="67" customWidth="1"/>
    <col min="2313" max="2313" width="28.33203125" style="67" customWidth="1"/>
    <col min="2314" max="2314" width="17" style="67" customWidth="1"/>
    <col min="2315" max="2561" width="9.109375" style="67"/>
    <col min="2562" max="2562" width="9.5546875" style="67" customWidth="1"/>
    <col min="2563" max="2563" width="32.44140625" style="67" customWidth="1"/>
    <col min="2564" max="2564" width="34.109375" style="67" customWidth="1"/>
    <col min="2565" max="2565" width="14.5546875" style="67" customWidth="1"/>
    <col min="2566" max="2566" width="18.5546875" style="67" customWidth="1"/>
    <col min="2567" max="2567" width="15" style="67" customWidth="1"/>
    <col min="2568" max="2568" width="25.33203125" style="67" customWidth="1"/>
    <col min="2569" max="2569" width="28.33203125" style="67" customWidth="1"/>
    <col min="2570" max="2570" width="17" style="67" customWidth="1"/>
    <col min="2571" max="2817" width="9.109375" style="67"/>
    <col min="2818" max="2818" width="9.5546875" style="67" customWidth="1"/>
    <col min="2819" max="2819" width="32.44140625" style="67" customWidth="1"/>
    <col min="2820" max="2820" width="34.109375" style="67" customWidth="1"/>
    <col min="2821" max="2821" width="14.5546875" style="67" customWidth="1"/>
    <col min="2822" max="2822" width="18.5546875" style="67" customWidth="1"/>
    <col min="2823" max="2823" width="15" style="67" customWidth="1"/>
    <col min="2824" max="2824" width="25.33203125" style="67" customWidth="1"/>
    <col min="2825" max="2825" width="28.33203125" style="67" customWidth="1"/>
    <col min="2826" max="2826" width="17" style="67" customWidth="1"/>
    <col min="2827" max="3073" width="9.109375" style="67"/>
    <col min="3074" max="3074" width="9.5546875" style="67" customWidth="1"/>
    <col min="3075" max="3075" width="32.44140625" style="67" customWidth="1"/>
    <col min="3076" max="3076" width="34.109375" style="67" customWidth="1"/>
    <col min="3077" max="3077" width="14.5546875" style="67" customWidth="1"/>
    <col min="3078" max="3078" width="18.5546875" style="67" customWidth="1"/>
    <col min="3079" max="3079" width="15" style="67" customWidth="1"/>
    <col min="3080" max="3080" width="25.33203125" style="67" customWidth="1"/>
    <col min="3081" max="3081" width="28.33203125" style="67" customWidth="1"/>
    <col min="3082" max="3082" width="17" style="67" customWidth="1"/>
    <col min="3083" max="3329" width="9.109375" style="67"/>
    <col min="3330" max="3330" width="9.5546875" style="67" customWidth="1"/>
    <col min="3331" max="3331" width="32.44140625" style="67" customWidth="1"/>
    <col min="3332" max="3332" width="34.109375" style="67" customWidth="1"/>
    <col min="3333" max="3333" width="14.5546875" style="67" customWidth="1"/>
    <col min="3334" max="3334" width="18.5546875" style="67" customWidth="1"/>
    <col min="3335" max="3335" width="15" style="67" customWidth="1"/>
    <col min="3336" max="3336" width="25.33203125" style="67" customWidth="1"/>
    <col min="3337" max="3337" width="28.33203125" style="67" customWidth="1"/>
    <col min="3338" max="3338" width="17" style="67" customWidth="1"/>
    <col min="3339" max="3585" width="9.109375" style="67"/>
    <col min="3586" max="3586" width="9.5546875" style="67" customWidth="1"/>
    <col min="3587" max="3587" width="32.44140625" style="67" customWidth="1"/>
    <col min="3588" max="3588" width="34.109375" style="67" customWidth="1"/>
    <col min="3589" max="3589" width="14.5546875" style="67" customWidth="1"/>
    <col min="3590" max="3590" width="18.5546875" style="67" customWidth="1"/>
    <col min="3591" max="3591" width="15" style="67" customWidth="1"/>
    <col min="3592" max="3592" width="25.33203125" style="67" customWidth="1"/>
    <col min="3593" max="3593" width="28.33203125" style="67" customWidth="1"/>
    <col min="3594" max="3594" width="17" style="67" customWidth="1"/>
    <col min="3595" max="3841" width="9.109375" style="67"/>
    <col min="3842" max="3842" width="9.5546875" style="67" customWidth="1"/>
    <col min="3843" max="3843" width="32.44140625" style="67" customWidth="1"/>
    <col min="3844" max="3844" width="34.109375" style="67" customWidth="1"/>
    <col min="3845" max="3845" width="14.5546875" style="67" customWidth="1"/>
    <col min="3846" max="3846" width="18.5546875" style="67" customWidth="1"/>
    <col min="3847" max="3847" width="15" style="67" customWidth="1"/>
    <col min="3848" max="3848" width="25.33203125" style="67" customWidth="1"/>
    <col min="3849" max="3849" width="28.33203125" style="67" customWidth="1"/>
    <col min="3850" max="3850" width="17" style="67" customWidth="1"/>
    <col min="3851" max="4097" width="9.109375" style="67"/>
    <col min="4098" max="4098" width="9.5546875" style="67" customWidth="1"/>
    <col min="4099" max="4099" width="32.44140625" style="67" customWidth="1"/>
    <col min="4100" max="4100" width="34.109375" style="67" customWidth="1"/>
    <col min="4101" max="4101" width="14.5546875" style="67" customWidth="1"/>
    <col min="4102" max="4102" width="18.5546875" style="67" customWidth="1"/>
    <col min="4103" max="4103" width="15" style="67" customWidth="1"/>
    <col min="4104" max="4104" width="25.33203125" style="67" customWidth="1"/>
    <col min="4105" max="4105" width="28.33203125" style="67" customWidth="1"/>
    <col min="4106" max="4106" width="17" style="67" customWidth="1"/>
    <col min="4107" max="4353" width="9.109375" style="67"/>
    <col min="4354" max="4354" width="9.5546875" style="67" customWidth="1"/>
    <col min="4355" max="4355" width="32.44140625" style="67" customWidth="1"/>
    <col min="4356" max="4356" width="34.109375" style="67" customWidth="1"/>
    <col min="4357" max="4357" width="14.5546875" style="67" customWidth="1"/>
    <col min="4358" max="4358" width="18.5546875" style="67" customWidth="1"/>
    <col min="4359" max="4359" width="15" style="67" customWidth="1"/>
    <col min="4360" max="4360" width="25.33203125" style="67" customWidth="1"/>
    <col min="4361" max="4361" width="28.33203125" style="67" customWidth="1"/>
    <col min="4362" max="4362" width="17" style="67" customWidth="1"/>
    <col min="4363" max="4609" width="9.109375" style="67"/>
    <col min="4610" max="4610" width="9.5546875" style="67" customWidth="1"/>
    <col min="4611" max="4611" width="32.44140625" style="67" customWidth="1"/>
    <col min="4612" max="4612" width="34.109375" style="67" customWidth="1"/>
    <col min="4613" max="4613" width="14.5546875" style="67" customWidth="1"/>
    <col min="4614" max="4614" width="18.5546875" style="67" customWidth="1"/>
    <col min="4615" max="4615" width="15" style="67" customWidth="1"/>
    <col min="4616" max="4616" width="25.33203125" style="67" customWidth="1"/>
    <col min="4617" max="4617" width="28.33203125" style="67" customWidth="1"/>
    <col min="4618" max="4618" width="17" style="67" customWidth="1"/>
    <col min="4619" max="4865" width="9.109375" style="67"/>
    <col min="4866" max="4866" width="9.5546875" style="67" customWidth="1"/>
    <col min="4867" max="4867" width="32.44140625" style="67" customWidth="1"/>
    <col min="4868" max="4868" width="34.109375" style="67" customWidth="1"/>
    <col min="4869" max="4869" width="14.5546875" style="67" customWidth="1"/>
    <col min="4870" max="4870" width="18.5546875" style="67" customWidth="1"/>
    <col min="4871" max="4871" width="15" style="67" customWidth="1"/>
    <col min="4872" max="4872" width="25.33203125" style="67" customWidth="1"/>
    <col min="4873" max="4873" width="28.33203125" style="67" customWidth="1"/>
    <col min="4874" max="4874" width="17" style="67" customWidth="1"/>
    <col min="4875" max="5121" width="9.109375" style="67"/>
    <col min="5122" max="5122" width="9.5546875" style="67" customWidth="1"/>
    <col min="5123" max="5123" width="32.44140625" style="67" customWidth="1"/>
    <col min="5124" max="5124" width="34.109375" style="67" customWidth="1"/>
    <col min="5125" max="5125" width="14.5546875" style="67" customWidth="1"/>
    <col min="5126" max="5126" width="18.5546875" style="67" customWidth="1"/>
    <col min="5127" max="5127" width="15" style="67" customWidth="1"/>
    <col min="5128" max="5128" width="25.33203125" style="67" customWidth="1"/>
    <col min="5129" max="5129" width="28.33203125" style="67" customWidth="1"/>
    <col min="5130" max="5130" width="17" style="67" customWidth="1"/>
    <col min="5131" max="5377" width="9.109375" style="67"/>
    <col min="5378" max="5378" width="9.5546875" style="67" customWidth="1"/>
    <col min="5379" max="5379" width="32.44140625" style="67" customWidth="1"/>
    <col min="5380" max="5380" width="34.109375" style="67" customWidth="1"/>
    <col min="5381" max="5381" width="14.5546875" style="67" customWidth="1"/>
    <col min="5382" max="5382" width="18.5546875" style="67" customWidth="1"/>
    <col min="5383" max="5383" width="15" style="67" customWidth="1"/>
    <col min="5384" max="5384" width="25.33203125" style="67" customWidth="1"/>
    <col min="5385" max="5385" width="28.33203125" style="67" customWidth="1"/>
    <col min="5386" max="5386" width="17" style="67" customWidth="1"/>
    <col min="5387" max="5633" width="9.109375" style="67"/>
    <col min="5634" max="5634" width="9.5546875" style="67" customWidth="1"/>
    <col min="5635" max="5635" width="32.44140625" style="67" customWidth="1"/>
    <col min="5636" max="5636" width="34.109375" style="67" customWidth="1"/>
    <col min="5637" max="5637" width="14.5546875" style="67" customWidth="1"/>
    <col min="5638" max="5638" width="18.5546875" style="67" customWidth="1"/>
    <col min="5639" max="5639" width="15" style="67" customWidth="1"/>
    <col min="5640" max="5640" width="25.33203125" style="67" customWidth="1"/>
    <col min="5641" max="5641" width="28.33203125" style="67" customWidth="1"/>
    <col min="5642" max="5642" width="17" style="67" customWidth="1"/>
    <col min="5643" max="5889" width="9.109375" style="67"/>
    <col min="5890" max="5890" width="9.5546875" style="67" customWidth="1"/>
    <col min="5891" max="5891" width="32.44140625" style="67" customWidth="1"/>
    <col min="5892" max="5892" width="34.109375" style="67" customWidth="1"/>
    <col min="5893" max="5893" width="14.5546875" style="67" customWidth="1"/>
    <col min="5894" max="5894" width="18.5546875" style="67" customWidth="1"/>
    <col min="5895" max="5895" width="15" style="67" customWidth="1"/>
    <col min="5896" max="5896" width="25.33203125" style="67" customWidth="1"/>
    <col min="5897" max="5897" width="28.33203125" style="67" customWidth="1"/>
    <col min="5898" max="5898" width="17" style="67" customWidth="1"/>
    <col min="5899" max="6145" width="9.109375" style="67"/>
    <col min="6146" max="6146" width="9.5546875" style="67" customWidth="1"/>
    <col min="6147" max="6147" width="32.44140625" style="67" customWidth="1"/>
    <col min="6148" max="6148" width="34.109375" style="67" customWidth="1"/>
    <col min="6149" max="6149" width="14.5546875" style="67" customWidth="1"/>
    <col min="6150" max="6150" width="18.5546875" style="67" customWidth="1"/>
    <col min="6151" max="6151" width="15" style="67" customWidth="1"/>
    <col min="6152" max="6152" width="25.33203125" style="67" customWidth="1"/>
    <col min="6153" max="6153" width="28.33203125" style="67" customWidth="1"/>
    <col min="6154" max="6154" width="17" style="67" customWidth="1"/>
    <col min="6155" max="6401" width="9.109375" style="67"/>
    <col min="6402" max="6402" width="9.5546875" style="67" customWidth="1"/>
    <col min="6403" max="6403" width="32.44140625" style="67" customWidth="1"/>
    <col min="6404" max="6404" width="34.109375" style="67" customWidth="1"/>
    <col min="6405" max="6405" width="14.5546875" style="67" customWidth="1"/>
    <col min="6406" max="6406" width="18.5546875" style="67" customWidth="1"/>
    <col min="6407" max="6407" width="15" style="67" customWidth="1"/>
    <col min="6408" max="6408" width="25.33203125" style="67" customWidth="1"/>
    <col min="6409" max="6409" width="28.33203125" style="67" customWidth="1"/>
    <col min="6410" max="6410" width="17" style="67" customWidth="1"/>
    <col min="6411" max="6657" width="9.109375" style="67"/>
    <col min="6658" max="6658" width="9.5546875" style="67" customWidth="1"/>
    <col min="6659" max="6659" width="32.44140625" style="67" customWidth="1"/>
    <col min="6660" max="6660" width="34.109375" style="67" customWidth="1"/>
    <col min="6661" max="6661" width="14.5546875" style="67" customWidth="1"/>
    <col min="6662" max="6662" width="18.5546875" style="67" customWidth="1"/>
    <col min="6663" max="6663" width="15" style="67" customWidth="1"/>
    <col min="6664" max="6664" width="25.33203125" style="67" customWidth="1"/>
    <col min="6665" max="6665" width="28.33203125" style="67" customWidth="1"/>
    <col min="6666" max="6666" width="17" style="67" customWidth="1"/>
    <col min="6667" max="6913" width="9.109375" style="67"/>
    <col min="6914" max="6914" width="9.5546875" style="67" customWidth="1"/>
    <col min="6915" max="6915" width="32.44140625" style="67" customWidth="1"/>
    <col min="6916" max="6916" width="34.109375" style="67" customWidth="1"/>
    <col min="6917" max="6917" width="14.5546875" style="67" customWidth="1"/>
    <col min="6918" max="6918" width="18.5546875" style="67" customWidth="1"/>
    <col min="6919" max="6919" width="15" style="67" customWidth="1"/>
    <col min="6920" max="6920" width="25.33203125" style="67" customWidth="1"/>
    <col min="6921" max="6921" width="28.33203125" style="67" customWidth="1"/>
    <col min="6922" max="6922" width="17" style="67" customWidth="1"/>
    <col min="6923" max="7169" width="9.109375" style="67"/>
    <col min="7170" max="7170" width="9.5546875" style="67" customWidth="1"/>
    <col min="7171" max="7171" width="32.44140625" style="67" customWidth="1"/>
    <col min="7172" max="7172" width="34.109375" style="67" customWidth="1"/>
    <col min="7173" max="7173" width="14.5546875" style="67" customWidth="1"/>
    <col min="7174" max="7174" width="18.5546875" style="67" customWidth="1"/>
    <col min="7175" max="7175" width="15" style="67" customWidth="1"/>
    <col min="7176" max="7176" width="25.33203125" style="67" customWidth="1"/>
    <col min="7177" max="7177" width="28.33203125" style="67" customWidth="1"/>
    <col min="7178" max="7178" width="17" style="67" customWidth="1"/>
    <col min="7179" max="7425" width="9.109375" style="67"/>
    <col min="7426" max="7426" width="9.5546875" style="67" customWidth="1"/>
    <col min="7427" max="7427" width="32.44140625" style="67" customWidth="1"/>
    <col min="7428" max="7428" width="34.109375" style="67" customWidth="1"/>
    <col min="7429" max="7429" width="14.5546875" style="67" customWidth="1"/>
    <col min="7430" max="7430" width="18.5546875" style="67" customWidth="1"/>
    <col min="7431" max="7431" width="15" style="67" customWidth="1"/>
    <col min="7432" max="7432" width="25.33203125" style="67" customWidth="1"/>
    <col min="7433" max="7433" width="28.33203125" style="67" customWidth="1"/>
    <col min="7434" max="7434" width="17" style="67" customWidth="1"/>
    <col min="7435" max="7681" width="9.109375" style="67"/>
    <col min="7682" max="7682" width="9.5546875" style="67" customWidth="1"/>
    <col min="7683" max="7683" width="32.44140625" style="67" customWidth="1"/>
    <col min="7684" max="7684" width="34.109375" style="67" customWidth="1"/>
    <col min="7685" max="7685" width="14.5546875" style="67" customWidth="1"/>
    <col min="7686" max="7686" width="18.5546875" style="67" customWidth="1"/>
    <col min="7687" max="7687" width="15" style="67" customWidth="1"/>
    <col min="7688" max="7688" width="25.33203125" style="67" customWidth="1"/>
    <col min="7689" max="7689" width="28.33203125" style="67" customWidth="1"/>
    <col min="7690" max="7690" width="17" style="67" customWidth="1"/>
    <col min="7691" max="7937" width="9.109375" style="67"/>
    <col min="7938" max="7938" width="9.5546875" style="67" customWidth="1"/>
    <col min="7939" max="7939" width="32.44140625" style="67" customWidth="1"/>
    <col min="7940" max="7940" width="34.109375" style="67" customWidth="1"/>
    <col min="7941" max="7941" width="14.5546875" style="67" customWidth="1"/>
    <col min="7942" max="7942" width="18.5546875" style="67" customWidth="1"/>
    <col min="7943" max="7943" width="15" style="67" customWidth="1"/>
    <col min="7944" max="7944" width="25.33203125" style="67" customWidth="1"/>
    <col min="7945" max="7945" width="28.33203125" style="67" customWidth="1"/>
    <col min="7946" max="7946" width="17" style="67" customWidth="1"/>
    <col min="7947" max="8193" width="9.109375" style="67"/>
    <col min="8194" max="8194" width="9.5546875" style="67" customWidth="1"/>
    <col min="8195" max="8195" width="32.44140625" style="67" customWidth="1"/>
    <col min="8196" max="8196" width="34.109375" style="67" customWidth="1"/>
    <col min="8197" max="8197" width="14.5546875" style="67" customWidth="1"/>
    <col min="8198" max="8198" width="18.5546875" style="67" customWidth="1"/>
    <col min="8199" max="8199" width="15" style="67" customWidth="1"/>
    <col min="8200" max="8200" width="25.33203125" style="67" customWidth="1"/>
    <col min="8201" max="8201" width="28.33203125" style="67" customWidth="1"/>
    <col min="8202" max="8202" width="17" style="67" customWidth="1"/>
    <col min="8203" max="8449" width="9.109375" style="67"/>
    <col min="8450" max="8450" width="9.5546875" style="67" customWidth="1"/>
    <col min="8451" max="8451" width="32.44140625" style="67" customWidth="1"/>
    <col min="8452" max="8452" width="34.109375" style="67" customWidth="1"/>
    <col min="8453" max="8453" width="14.5546875" style="67" customWidth="1"/>
    <col min="8454" max="8454" width="18.5546875" style="67" customWidth="1"/>
    <col min="8455" max="8455" width="15" style="67" customWidth="1"/>
    <col min="8456" max="8456" width="25.33203125" style="67" customWidth="1"/>
    <col min="8457" max="8457" width="28.33203125" style="67" customWidth="1"/>
    <col min="8458" max="8458" width="17" style="67" customWidth="1"/>
    <col min="8459" max="8705" width="9.109375" style="67"/>
    <col min="8706" max="8706" width="9.5546875" style="67" customWidth="1"/>
    <col min="8707" max="8707" width="32.44140625" style="67" customWidth="1"/>
    <col min="8708" max="8708" width="34.109375" style="67" customWidth="1"/>
    <col min="8709" max="8709" width="14.5546875" style="67" customWidth="1"/>
    <col min="8710" max="8710" width="18.5546875" style="67" customWidth="1"/>
    <col min="8711" max="8711" width="15" style="67" customWidth="1"/>
    <col min="8712" max="8712" width="25.33203125" style="67" customWidth="1"/>
    <col min="8713" max="8713" width="28.33203125" style="67" customWidth="1"/>
    <col min="8714" max="8714" width="17" style="67" customWidth="1"/>
    <col min="8715" max="8961" width="9.109375" style="67"/>
    <col min="8962" max="8962" width="9.5546875" style="67" customWidth="1"/>
    <col min="8963" max="8963" width="32.44140625" style="67" customWidth="1"/>
    <col min="8964" max="8964" width="34.109375" style="67" customWidth="1"/>
    <col min="8965" max="8965" width="14.5546875" style="67" customWidth="1"/>
    <col min="8966" max="8966" width="18.5546875" style="67" customWidth="1"/>
    <col min="8967" max="8967" width="15" style="67" customWidth="1"/>
    <col min="8968" max="8968" width="25.33203125" style="67" customWidth="1"/>
    <col min="8969" max="8969" width="28.33203125" style="67" customWidth="1"/>
    <col min="8970" max="8970" width="17" style="67" customWidth="1"/>
    <col min="8971" max="9217" width="9.109375" style="67"/>
    <col min="9218" max="9218" width="9.5546875" style="67" customWidth="1"/>
    <col min="9219" max="9219" width="32.44140625" style="67" customWidth="1"/>
    <col min="9220" max="9220" width="34.109375" style="67" customWidth="1"/>
    <col min="9221" max="9221" width="14.5546875" style="67" customWidth="1"/>
    <col min="9222" max="9222" width="18.5546875" style="67" customWidth="1"/>
    <col min="9223" max="9223" width="15" style="67" customWidth="1"/>
    <col min="9224" max="9224" width="25.33203125" style="67" customWidth="1"/>
    <col min="9225" max="9225" width="28.33203125" style="67" customWidth="1"/>
    <col min="9226" max="9226" width="17" style="67" customWidth="1"/>
    <col min="9227" max="9473" width="9.109375" style="67"/>
    <col min="9474" max="9474" width="9.5546875" style="67" customWidth="1"/>
    <col min="9475" max="9475" width="32.44140625" style="67" customWidth="1"/>
    <col min="9476" max="9476" width="34.109375" style="67" customWidth="1"/>
    <col min="9477" max="9477" width="14.5546875" style="67" customWidth="1"/>
    <col min="9478" max="9478" width="18.5546875" style="67" customWidth="1"/>
    <col min="9479" max="9479" width="15" style="67" customWidth="1"/>
    <col min="9480" max="9480" width="25.33203125" style="67" customWidth="1"/>
    <col min="9481" max="9481" width="28.33203125" style="67" customWidth="1"/>
    <col min="9482" max="9482" width="17" style="67" customWidth="1"/>
    <col min="9483" max="9729" width="9.109375" style="67"/>
    <col min="9730" max="9730" width="9.5546875" style="67" customWidth="1"/>
    <col min="9731" max="9731" width="32.44140625" style="67" customWidth="1"/>
    <col min="9732" max="9732" width="34.109375" style="67" customWidth="1"/>
    <col min="9733" max="9733" width="14.5546875" style="67" customWidth="1"/>
    <col min="9734" max="9734" width="18.5546875" style="67" customWidth="1"/>
    <col min="9735" max="9735" width="15" style="67" customWidth="1"/>
    <col min="9736" max="9736" width="25.33203125" style="67" customWidth="1"/>
    <col min="9737" max="9737" width="28.33203125" style="67" customWidth="1"/>
    <col min="9738" max="9738" width="17" style="67" customWidth="1"/>
    <col min="9739" max="9985" width="9.109375" style="67"/>
    <col min="9986" max="9986" width="9.5546875" style="67" customWidth="1"/>
    <col min="9987" max="9987" width="32.44140625" style="67" customWidth="1"/>
    <col min="9988" max="9988" width="34.109375" style="67" customWidth="1"/>
    <col min="9989" max="9989" width="14.5546875" style="67" customWidth="1"/>
    <col min="9990" max="9990" width="18.5546875" style="67" customWidth="1"/>
    <col min="9991" max="9991" width="15" style="67" customWidth="1"/>
    <col min="9992" max="9992" width="25.33203125" style="67" customWidth="1"/>
    <col min="9993" max="9993" width="28.33203125" style="67" customWidth="1"/>
    <col min="9994" max="9994" width="17" style="67" customWidth="1"/>
    <col min="9995" max="10241" width="9.109375" style="67"/>
    <col min="10242" max="10242" width="9.5546875" style="67" customWidth="1"/>
    <col min="10243" max="10243" width="32.44140625" style="67" customWidth="1"/>
    <col min="10244" max="10244" width="34.109375" style="67" customWidth="1"/>
    <col min="10245" max="10245" width="14.5546875" style="67" customWidth="1"/>
    <col min="10246" max="10246" width="18.5546875" style="67" customWidth="1"/>
    <col min="10247" max="10247" width="15" style="67" customWidth="1"/>
    <col min="10248" max="10248" width="25.33203125" style="67" customWidth="1"/>
    <col min="10249" max="10249" width="28.33203125" style="67" customWidth="1"/>
    <col min="10250" max="10250" width="17" style="67" customWidth="1"/>
    <col min="10251" max="10497" width="9.109375" style="67"/>
    <col min="10498" max="10498" width="9.5546875" style="67" customWidth="1"/>
    <col min="10499" max="10499" width="32.44140625" style="67" customWidth="1"/>
    <col min="10500" max="10500" width="34.109375" style="67" customWidth="1"/>
    <col min="10501" max="10501" width="14.5546875" style="67" customWidth="1"/>
    <col min="10502" max="10502" width="18.5546875" style="67" customWidth="1"/>
    <col min="10503" max="10503" width="15" style="67" customWidth="1"/>
    <col min="10504" max="10504" width="25.33203125" style="67" customWidth="1"/>
    <col min="10505" max="10505" width="28.33203125" style="67" customWidth="1"/>
    <col min="10506" max="10506" width="17" style="67" customWidth="1"/>
    <col min="10507" max="10753" width="9.109375" style="67"/>
    <col min="10754" max="10754" width="9.5546875" style="67" customWidth="1"/>
    <col min="10755" max="10755" width="32.44140625" style="67" customWidth="1"/>
    <col min="10756" max="10756" width="34.109375" style="67" customWidth="1"/>
    <col min="10757" max="10757" width="14.5546875" style="67" customWidth="1"/>
    <col min="10758" max="10758" width="18.5546875" style="67" customWidth="1"/>
    <col min="10759" max="10759" width="15" style="67" customWidth="1"/>
    <col min="10760" max="10760" width="25.33203125" style="67" customWidth="1"/>
    <col min="10761" max="10761" width="28.33203125" style="67" customWidth="1"/>
    <col min="10762" max="10762" width="17" style="67" customWidth="1"/>
    <col min="10763" max="11009" width="9.109375" style="67"/>
    <col min="11010" max="11010" width="9.5546875" style="67" customWidth="1"/>
    <col min="11011" max="11011" width="32.44140625" style="67" customWidth="1"/>
    <col min="11012" max="11012" width="34.109375" style="67" customWidth="1"/>
    <col min="11013" max="11013" width="14.5546875" style="67" customWidth="1"/>
    <col min="11014" max="11014" width="18.5546875" style="67" customWidth="1"/>
    <col min="11015" max="11015" width="15" style="67" customWidth="1"/>
    <col min="11016" max="11016" width="25.33203125" style="67" customWidth="1"/>
    <col min="11017" max="11017" width="28.33203125" style="67" customWidth="1"/>
    <col min="11018" max="11018" width="17" style="67" customWidth="1"/>
    <col min="11019" max="11265" width="9.109375" style="67"/>
    <col min="11266" max="11266" width="9.5546875" style="67" customWidth="1"/>
    <col min="11267" max="11267" width="32.44140625" style="67" customWidth="1"/>
    <col min="11268" max="11268" width="34.109375" style="67" customWidth="1"/>
    <col min="11269" max="11269" width="14.5546875" style="67" customWidth="1"/>
    <col min="11270" max="11270" width="18.5546875" style="67" customWidth="1"/>
    <col min="11271" max="11271" width="15" style="67" customWidth="1"/>
    <col min="11272" max="11272" width="25.33203125" style="67" customWidth="1"/>
    <col min="11273" max="11273" width="28.33203125" style="67" customWidth="1"/>
    <col min="11274" max="11274" width="17" style="67" customWidth="1"/>
    <col min="11275" max="11521" width="9.109375" style="67"/>
    <col min="11522" max="11522" width="9.5546875" style="67" customWidth="1"/>
    <col min="11523" max="11523" width="32.44140625" style="67" customWidth="1"/>
    <col min="11524" max="11524" width="34.109375" style="67" customWidth="1"/>
    <col min="11525" max="11525" width="14.5546875" style="67" customWidth="1"/>
    <col min="11526" max="11526" width="18.5546875" style="67" customWidth="1"/>
    <col min="11527" max="11527" width="15" style="67" customWidth="1"/>
    <col min="11528" max="11528" width="25.33203125" style="67" customWidth="1"/>
    <col min="11529" max="11529" width="28.33203125" style="67" customWidth="1"/>
    <col min="11530" max="11530" width="17" style="67" customWidth="1"/>
    <col min="11531" max="11777" width="9.109375" style="67"/>
    <col min="11778" max="11778" width="9.5546875" style="67" customWidth="1"/>
    <col min="11779" max="11779" width="32.44140625" style="67" customWidth="1"/>
    <col min="11780" max="11780" width="34.109375" style="67" customWidth="1"/>
    <col min="11781" max="11781" width="14.5546875" style="67" customWidth="1"/>
    <col min="11782" max="11782" width="18.5546875" style="67" customWidth="1"/>
    <col min="11783" max="11783" width="15" style="67" customWidth="1"/>
    <col min="11784" max="11784" width="25.33203125" style="67" customWidth="1"/>
    <col min="11785" max="11785" width="28.33203125" style="67" customWidth="1"/>
    <col min="11786" max="11786" width="17" style="67" customWidth="1"/>
    <col min="11787" max="12033" width="9.109375" style="67"/>
    <col min="12034" max="12034" width="9.5546875" style="67" customWidth="1"/>
    <col min="12035" max="12035" width="32.44140625" style="67" customWidth="1"/>
    <col min="12036" max="12036" width="34.109375" style="67" customWidth="1"/>
    <col min="12037" max="12037" width="14.5546875" style="67" customWidth="1"/>
    <col min="12038" max="12038" width="18.5546875" style="67" customWidth="1"/>
    <col min="12039" max="12039" width="15" style="67" customWidth="1"/>
    <col min="12040" max="12040" width="25.33203125" style="67" customWidth="1"/>
    <col min="12041" max="12041" width="28.33203125" style="67" customWidth="1"/>
    <col min="12042" max="12042" width="17" style="67" customWidth="1"/>
    <col min="12043" max="12289" width="9.109375" style="67"/>
    <col min="12290" max="12290" width="9.5546875" style="67" customWidth="1"/>
    <col min="12291" max="12291" width="32.44140625" style="67" customWidth="1"/>
    <col min="12292" max="12292" width="34.109375" style="67" customWidth="1"/>
    <col min="12293" max="12293" width="14.5546875" style="67" customWidth="1"/>
    <col min="12294" max="12294" width="18.5546875" style="67" customWidth="1"/>
    <col min="12295" max="12295" width="15" style="67" customWidth="1"/>
    <col min="12296" max="12296" width="25.33203125" style="67" customWidth="1"/>
    <col min="12297" max="12297" width="28.33203125" style="67" customWidth="1"/>
    <col min="12298" max="12298" width="17" style="67" customWidth="1"/>
    <col min="12299" max="12545" width="9.109375" style="67"/>
    <col min="12546" max="12546" width="9.5546875" style="67" customWidth="1"/>
    <col min="12547" max="12547" width="32.44140625" style="67" customWidth="1"/>
    <col min="12548" max="12548" width="34.109375" style="67" customWidth="1"/>
    <col min="12549" max="12549" width="14.5546875" style="67" customWidth="1"/>
    <col min="12550" max="12550" width="18.5546875" style="67" customWidth="1"/>
    <col min="12551" max="12551" width="15" style="67" customWidth="1"/>
    <col min="12552" max="12552" width="25.33203125" style="67" customWidth="1"/>
    <col min="12553" max="12553" width="28.33203125" style="67" customWidth="1"/>
    <col min="12554" max="12554" width="17" style="67" customWidth="1"/>
    <col min="12555" max="12801" width="9.109375" style="67"/>
    <col min="12802" max="12802" width="9.5546875" style="67" customWidth="1"/>
    <col min="12803" max="12803" width="32.44140625" style="67" customWidth="1"/>
    <col min="12804" max="12804" width="34.109375" style="67" customWidth="1"/>
    <col min="12805" max="12805" width="14.5546875" style="67" customWidth="1"/>
    <col min="12806" max="12806" width="18.5546875" style="67" customWidth="1"/>
    <col min="12807" max="12807" width="15" style="67" customWidth="1"/>
    <col min="12808" max="12808" width="25.33203125" style="67" customWidth="1"/>
    <col min="12809" max="12809" width="28.33203125" style="67" customWidth="1"/>
    <col min="12810" max="12810" width="17" style="67" customWidth="1"/>
    <col min="12811" max="13057" width="9.109375" style="67"/>
    <col min="13058" max="13058" width="9.5546875" style="67" customWidth="1"/>
    <col min="13059" max="13059" width="32.44140625" style="67" customWidth="1"/>
    <col min="13060" max="13060" width="34.109375" style="67" customWidth="1"/>
    <col min="13061" max="13061" width="14.5546875" style="67" customWidth="1"/>
    <col min="13062" max="13062" width="18.5546875" style="67" customWidth="1"/>
    <col min="13063" max="13063" width="15" style="67" customWidth="1"/>
    <col min="13064" max="13064" width="25.33203125" style="67" customWidth="1"/>
    <col min="13065" max="13065" width="28.33203125" style="67" customWidth="1"/>
    <col min="13066" max="13066" width="17" style="67" customWidth="1"/>
    <col min="13067" max="13313" width="9.109375" style="67"/>
    <col min="13314" max="13314" width="9.5546875" style="67" customWidth="1"/>
    <col min="13315" max="13315" width="32.44140625" style="67" customWidth="1"/>
    <col min="13316" max="13316" width="34.109375" style="67" customWidth="1"/>
    <col min="13317" max="13317" width="14.5546875" style="67" customWidth="1"/>
    <col min="13318" max="13318" width="18.5546875" style="67" customWidth="1"/>
    <col min="13319" max="13319" width="15" style="67" customWidth="1"/>
    <col min="13320" max="13320" width="25.33203125" style="67" customWidth="1"/>
    <col min="13321" max="13321" width="28.33203125" style="67" customWidth="1"/>
    <col min="13322" max="13322" width="17" style="67" customWidth="1"/>
    <col min="13323" max="13569" width="9.109375" style="67"/>
    <col min="13570" max="13570" width="9.5546875" style="67" customWidth="1"/>
    <col min="13571" max="13571" width="32.44140625" style="67" customWidth="1"/>
    <col min="13572" max="13572" width="34.109375" style="67" customWidth="1"/>
    <col min="13573" max="13573" width="14.5546875" style="67" customWidth="1"/>
    <col min="13574" max="13574" width="18.5546875" style="67" customWidth="1"/>
    <col min="13575" max="13575" width="15" style="67" customWidth="1"/>
    <col min="13576" max="13576" width="25.33203125" style="67" customWidth="1"/>
    <col min="13577" max="13577" width="28.33203125" style="67" customWidth="1"/>
    <col min="13578" max="13578" width="17" style="67" customWidth="1"/>
    <col min="13579" max="13825" width="9.109375" style="67"/>
    <col min="13826" max="13826" width="9.5546875" style="67" customWidth="1"/>
    <col min="13827" max="13827" width="32.44140625" style="67" customWidth="1"/>
    <col min="13828" max="13828" width="34.109375" style="67" customWidth="1"/>
    <col min="13829" max="13829" width="14.5546875" style="67" customWidth="1"/>
    <col min="13830" max="13830" width="18.5546875" style="67" customWidth="1"/>
    <col min="13831" max="13831" width="15" style="67" customWidth="1"/>
    <col min="13832" max="13832" width="25.33203125" style="67" customWidth="1"/>
    <col min="13833" max="13833" width="28.33203125" style="67" customWidth="1"/>
    <col min="13834" max="13834" width="17" style="67" customWidth="1"/>
    <col min="13835" max="14081" width="9.109375" style="67"/>
    <col min="14082" max="14082" width="9.5546875" style="67" customWidth="1"/>
    <col min="14083" max="14083" width="32.44140625" style="67" customWidth="1"/>
    <col min="14084" max="14084" width="34.109375" style="67" customWidth="1"/>
    <col min="14085" max="14085" width="14.5546875" style="67" customWidth="1"/>
    <col min="14086" max="14086" width="18.5546875" style="67" customWidth="1"/>
    <col min="14087" max="14087" width="15" style="67" customWidth="1"/>
    <col min="14088" max="14088" width="25.33203125" style="67" customWidth="1"/>
    <col min="14089" max="14089" width="28.33203125" style="67" customWidth="1"/>
    <col min="14090" max="14090" width="17" style="67" customWidth="1"/>
    <col min="14091" max="14337" width="9.109375" style="67"/>
    <col min="14338" max="14338" width="9.5546875" style="67" customWidth="1"/>
    <col min="14339" max="14339" width="32.44140625" style="67" customWidth="1"/>
    <col min="14340" max="14340" width="34.109375" style="67" customWidth="1"/>
    <col min="14341" max="14341" width="14.5546875" style="67" customWidth="1"/>
    <col min="14342" max="14342" width="18.5546875" style="67" customWidth="1"/>
    <col min="14343" max="14343" width="15" style="67" customWidth="1"/>
    <col min="14344" max="14344" width="25.33203125" style="67" customWidth="1"/>
    <col min="14345" max="14345" width="28.33203125" style="67" customWidth="1"/>
    <col min="14346" max="14346" width="17" style="67" customWidth="1"/>
    <col min="14347" max="14593" width="9.109375" style="67"/>
    <col min="14594" max="14594" width="9.5546875" style="67" customWidth="1"/>
    <col min="14595" max="14595" width="32.44140625" style="67" customWidth="1"/>
    <col min="14596" max="14596" width="34.109375" style="67" customWidth="1"/>
    <col min="14597" max="14597" width="14.5546875" style="67" customWidth="1"/>
    <col min="14598" max="14598" width="18.5546875" style="67" customWidth="1"/>
    <col min="14599" max="14599" width="15" style="67" customWidth="1"/>
    <col min="14600" max="14600" width="25.33203125" style="67" customWidth="1"/>
    <col min="14601" max="14601" width="28.33203125" style="67" customWidth="1"/>
    <col min="14602" max="14602" width="17" style="67" customWidth="1"/>
    <col min="14603" max="14849" width="9.109375" style="67"/>
    <col min="14850" max="14850" width="9.5546875" style="67" customWidth="1"/>
    <col min="14851" max="14851" width="32.44140625" style="67" customWidth="1"/>
    <col min="14852" max="14852" width="34.109375" style="67" customWidth="1"/>
    <col min="14853" max="14853" width="14.5546875" style="67" customWidth="1"/>
    <col min="14854" max="14854" width="18.5546875" style="67" customWidth="1"/>
    <col min="14855" max="14855" width="15" style="67" customWidth="1"/>
    <col min="14856" max="14856" width="25.33203125" style="67" customWidth="1"/>
    <col min="14857" max="14857" width="28.33203125" style="67" customWidth="1"/>
    <col min="14858" max="14858" width="17" style="67" customWidth="1"/>
    <col min="14859" max="15105" width="9.109375" style="67"/>
    <col min="15106" max="15106" width="9.5546875" style="67" customWidth="1"/>
    <col min="15107" max="15107" width="32.44140625" style="67" customWidth="1"/>
    <col min="15108" max="15108" width="34.109375" style="67" customWidth="1"/>
    <col min="15109" max="15109" width="14.5546875" style="67" customWidth="1"/>
    <col min="15110" max="15110" width="18.5546875" style="67" customWidth="1"/>
    <col min="15111" max="15111" width="15" style="67" customWidth="1"/>
    <col min="15112" max="15112" width="25.33203125" style="67" customWidth="1"/>
    <col min="15113" max="15113" width="28.33203125" style="67" customWidth="1"/>
    <col min="15114" max="15114" width="17" style="67" customWidth="1"/>
    <col min="15115" max="15361" width="9.109375" style="67"/>
    <col min="15362" max="15362" width="9.5546875" style="67" customWidth="1"/>
    <col min="15363" max="15363" width="32.44140625" style="67" customWidth="1"/>
    <col min="15364" max="15364" width="34.109375" style="67" customWidth="1"/>
    <col min="15365" max="15365" width="14.5546875" style="67" customWidth="1"/>
    <col min="15366" max="15366" width="18.5546875" style="67" customWidth="1"/>
    <col min="15367" max="15367" width="15" style="67" customWidth="1"/>
    <col min="15368" max="15368" width="25.33203125" style="67" customWidth="1"/>
    <col min="15369" max="15369" width="28.33203125" style="67" customWidth="1"/>
    <col min="15370" max="15370" width="17" style="67" customWidth="1"/>
    <col min="15371" max="15617" width="9.109375" style="67"/>
    <col min="15618" max="15618" width="9.5546875" style="67" customWidth="1"/>
    <col min="15619" max="15619" width="32.44140625" style="67" customWidth="1"/>
    <col min="15620" max="15620" width="34.109375" style="67" customWidth="1"/>
    <col min="15621" max="15621" width="14.5546875" style="67" customWidth="1"/>
    <col min="15622" max="15622" width="18.5546875" style="67" customWidth="1"/>
    <col min="15623" max="15623" width="15" style="67" customWidth="1"/>
    <col min="15624" max="15624" width="25.33203125" style="67" customWidth="1"/>
    <col min="15625" max="15625" width="28.33203125" style="67" customWidth="1"/>
    <col min="15626" max="15626" width="17" style="67" customWidth="1"/>
    <col min="15627" max="15873" width="9.109375" style="67"/>
    <col min="15874" max="15874" width="9.5546875" style="67" customWidth="1"/>
    <col min="15875" max="15875" width="32.44140625" style="67" customWidth="1"/>
    <col min="15876" max="15876" width="34.109375" style="67" customWidth="1"/>
    <col min="15877" max="15877" width="14.5546875" style="67" customWidth="1"/>
    <col min="15878" max="15878" width="18.5546875" style="67" customWidth="1"/>
    <col min="15879" max="15879" width="15" style="67" customWidth="1"/>
    <col min="15880" max="15880" width="25.33203125" style="67" customWidth="1"/>
    <col min="15881" max="15881" width="28.33203125" style="67" customWidth="1"/>
    <col min="15882" max="15882" width="17" style="67" customWidth="1"/>
    <col min="15883" max="16129" width="9.109375" style="67"/>
    <col min="16130" max="16130" width="9.5546875" style="67" customWidth="1"/>
    <col min="16131" max="16131" width="32.44140625" style="67" customWidth="1"/>
    <col min="16132" max="16132" width="34.109375" style="67" customWidth="1"/>
    <col min="16133" max="16133" width="14.5546875" style="67" customWidth="1"/>
    <col min="16134" max="16134" width="18.5546875" style="67" customWidth="1"/>
    <col min="16135" max="16135" width="15" style="67" customWidth="1"/>
    <col min="16136" max="16136" width="25.33203125" style="67" customWidth="1"/>
    <col min="16137" max="16137" width="28.33203125" style="67" customWidth="1"/>
    <col min="16138" max="16138" width="17" style="67" customWidth="1"/>
    <col min="16139" max="16384" width="9.109375" style="67"/>
  </cols>
  <sheetData>
    <row r="1" spans="2:10" x14ac:dyDescent="0.25">
      <c r="B1" s="1"/>
      <c r="C1" s="1"/>
      <c r="D1" s="1"/>
      <c r="E1" s="1"/>
      <c r="F1" s="1"/>
      <c r="G1" s="2"/>
      <c r="H1" s="3"/>
      <c r="I1" s="2"/>
      <c r="J1" s="2"/>
    </row>
    <row r="2" spans="2:10" x14ac:dyDescent="0.25">
      <c r="B2" s="1"/>
      <c r="C2" s="1"/>
      <c r="D2" s="1"/>
      <c r="E2" s="1"/>
      <c r="F2" s="1"/>
      <c r="G2" s="3"/>
      <c r="H2" s="3"/>
      <c r="I2" s="2"/>
      <c r="J2" s="2"/>
    </row>
    <row r="3" spans="2:10" ht="17.399999999999999" x14ac:dyDescent="0.3">
      <c r="B3" s="4" t="s">
        <v>29</v>
      </c>
      <c r="C3" s="4"/>
      <c r="D3" s="1"/>
      <c r="E3" s="1"/>
      <c r="F3" s="1"/>
      <c r="G3" s="3"/>
      <c r="H3" s="3"/>
      <c r="I3" s="2"/>
      <c r="J3" s="2"/>
    </row>
    <row r="4" spans="2:10" ht="17.399999999999999" x14ac:dyDescent="0.3">
      <c r="B4" s="4" t="s">
        <v>1</v>
      </c>
      <c r="C4" s="1"/>
      <c r="D4" s="1"/>
      <c r="E4" s="1"/>
      <c r="F4" s="1"/>
      <c r="G4" s="3"/>
      <c r="H4" s="3"/>
      <c r="I4" s="2"/>
      <c r="J4" s="2"/>
    </row>
    <row r="5" spans="2:10" x14ac:dyDescent="0.25">
      <c r="B5" s="1"/>
      <c r="C5" s="1"/>
      <c r="D5" s="1"/>
      <c r="E5" s="1"/>
      <c r="F5" s="1"/>
      <c r="G5" s="3"/>
      <c r="H5" s="3"/>
      <c r="I5" s="2"/>
      <c r="J5" s="2"/>
    </row>
    <row r="6" spans="2:10" ht="15" x14ac:dyDescent="0.25">
      <c r="B6" s="5" t="s">
        <v>1</v>
      </c>
      <c r="C6" s="5"/>
      <c r="D6" s="1"/>
      <c r="E6" s="1"/>
      <c r="F6" s="1"/>
      <c r="G6" s="3"/>
      <c r="H6" s="3"/>
      <c r="I6" s="2"/>
      <c r="J6" s="6" t="s">
        <v>1</v>
      </c>
    </row>
    <row r="7" spans="2:10" ht="15" x14ac:dyDescent="0.25">
      <c r="B7" s="5"/>
      <c r="C7" s="5"/>
      <c r="D7" s="1"/>
      <c r="E7" s="1"/>
      <c r="F7" s="1"/>
      <c r="G7" s="6"/>
      <c r="H7" s="3"/>
      <c r="I7" s="6" t="s">
        <v>1</v>
      </c>
      <c r="J7" s="2"/>
    </row>
    <row r="8" spans="2:10" ht="15" x14ac:dyDescent="0.25">
      <c r="B8" s="5" t="s">
        <v>30</v>
      </c>
      <c r="C8" s="5"/>
      <c r="D8" s="1"/>
      <c r="E8" s="1"/>
      <c r="F8" s="1"/>
      <c r="G8" s="3"/>
      <c r="H8" s="3"/>
      <c r="I8" s="2"/>
      <c r="J8" s="2"/>
    </row>
    <row r="9" spans="2:10" ht="15" x14ac:dyDescent="0.25">
      <c r="B9" s="5"/>
      <c r="C9" s="5"/>
      <c r="D9" s="1"/>
      <c r="E9" s="1"/>
      <c r="F9" s="1"/>
      <c r="G9" s="3"/>
      <c r="H9" s="3"/>
      <c r="I9" s="2"/>
      <c r="J9" s="2"/>
    </row>
    <row r="10" spans="2:10" ht="15" x14ac:dyDescent="0.25">
      <c r="B10" s="5"/>
      <c r="C10" s="5"/>
      <c r="D10" s="1"/>
      <c r="E10" s="1"/>
      <c r="F10" s="1"/>
      <c r="G10" s="3"/>
      <c r="H10" s="3"/>
      <c r="I10" s="2"/>
      <c r="J10" s="2"/>
    </row>
    <row r="11" spans="2:10" ht="13.8" thickBot="1" x14ac:dyDescent="0.3">
      <c r="B11" s="1"/>
      <c r="C11" s="1"/>
      <c r="D11" s="1"/>
      <c r="E11" s="1"/>
      <c r="F11" s="1"/>
      <c r="G11" s="1"/>
      <c r="H11" s="1"/>
      <c r="I11" s="1"/>
      <c r="J11" s="1"/>
    </row>
    <row r="12" spans="2:10" ht="40.200000000000003" thickBot="1" x14ac:dyDescent="0.3">
      <c r="B12" s="7" t="s">
        <v>2</v>
      </c>
      <c r="C12" s="8" t="s">
        <v>31</v>
      </c>
      <c r="D12" s="9" t="s">
        <v>32</v>
      </c>
      <c r="E12" s="10" t="s">
        <v>33</v>
      </c>
      <c r="F12" s="11" t="s">
        <v>34</v>
      </c>
      <c r="G12" s="7" t="s">
        <v>35</v>
      </c>
      <c r="H12" s="12"/>
      <c r="I12" s="7" t="s">
        <v>122</v>
      </c>
      <c r="J12" s="12" t="s">
        <v>153</v>
      </c>
    </row>
    <row r="13" spans="2:10" x14ac:dyDescent="0.25">
      <c r="B13" s="13"/>
      <c r="C13" s="14"/>
      <c r="D13" s="15"/>
      <c r="E13" s="15"/>
      <c r="F13" s="16"/>
      <c r="G13" s="17" t="s">
        <v>36</v>
      </c>
      <c r="H13" s="18" t="s">
        <v>37</v>
      </c>
      <c r="I13" s="17"/>
      <c r="J13" s="18"/>
    </row>
    <row r="14" spans="2:10" x14ac:dyDescent="0.25">
      <c r="B14" s="19">
        <v>1</v>
      </c>
      <c r="C14" s="20" t="s">
        <v>38</v>
      </c>
      <c r="D14" s="21" t="s">
        <v>39</v>
      </c>
      <c r="E14" s="22">
        <v>1099</v>
      </c>
      <c r="F14" s="23">
        <v>10358969.57</v>
      </c>
      <c r="G14" s="24" t="s">
        <v>40</v>
      </c>
      <c r="H14" s="25" t="s">
        <v>41</v>
      </c>
      <c r="I14" s="86"/>
      <c r="J14" s="97"/>
    </row>
    <row r="15" spans="2:10" ht="13.8" thickBot="1" x14ac:dyDescent="0.3">
      <c r="B15" s="26"/>
      <c r="C15" s="27"/>
      <c r="D15" s="28"/>
      <c r="E15" s="29"/>
      <c r="F15" s="28"/>
      <c r="G15" s="30"/>
      <c r="H15" s="31"/>
      <c r="I15" s="30"/>
      <c r="J15" s="31"/>
    </row>
    <row r="16" spans="2:10" x14ac:dyDescent="0.25">
      <c r="B16" s="32"/>
      <c r="C16" s="33"/>
      <c r="D16" s="3"/>
      <c r="E16" s="34"/>
      <c r="F16" s="3"/>
      <c r="G16" s="35"/>
      <c r="H16" s="35"/>
      <c r="I16" s="36"/>
      <c r="J16" s="37"/>
    </row>
    <row r="17" spans="1:22" x14ac:dyDescent="0.25">
      <c r="B17" s="32"/>
      <c r="C17" s="90"/>
      <c r="E17" s="34"/>
      <c r="F17" s="3"/>
      <c r="G17" s="35"/>
      <c r="H17" s="35"/>
      <c r="I17" s="36"/>
      <c r="J17" s="37"/>
    </row>
    <row r="18" spans="1:22" x14ac:dyDescent="0.25">
      <c r="B18" s="32"/>
      <c r="C18" s="33"/>
      <c r="D18" s="3"/>
      <c r="E18" s="34"/>
      <c r="F18" s="3"/>
      <c r="G18" s="35"/>
      <c r="H18" s="35"/>
      <c r="I18" s="36"/>
      <c r="J18" s="37"/>
    </row>
    <row r="19" spans="1:22" customFormat="1" ht="14.4" x14ac:dyDescent="0.3">
      <c r="B19" s="42"/>
      <c r="C19" s="38"/>
      <c r="D19" s="39"/>
    </row>
    <row r="20" spans="1:22" customFormat="1" ht="14.4" x14ac:dyDescent="0.3">
      <c r="B20" s="43"/>
      <c r="C20" s="66"/>
      <c r="D20" s="66"/>
    </row>
    <row r="21" spans="1:22" customFormat="1" ht="14.4" x14ac:dyDescent="0.3">
      <c r="B21" s="44"/>
      <c r="C21" s="100"/>
      <c r="D21" s="100"/>
    </row>
    <row r="22" spans="1:22" s="39" customFormat="1" ht="14.4" x14ac:dyDescent="0.3">
      <c r="A22" s="41"/>
      <c r="B22" s="45"/>
      <c r="C22" s="100"/>
      <c r="D22" s="10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</row>
    <row r="23" spans="1:22" s="39" customFormat="1" ht="14.4" x14ac:dyDescent="0.3">
      <c r="A23" s="41"/>
      <c r="B23" s="67"/>
      <c r="C23" s="105" t="s">
        <v>173</v>
      </c>
      <c r="D23" s="105"/>
      <c r="E23" s="67"/>
      <c r="F23" s="1"/>
      <c r="G23" s="40"/>
      <c r="H23" s="40"/>
      <c r="I23" s="40"/>
      <c r="J23" s="40"/>
      <c r="K23" s="40"/>
    </row>
    <row r="24" spans="1:22" s="39" customFormat="1" x14ac:dyDescent="0.25">
      <c r="A24" s="41"/>
      <c r="B24" s="67"/>
      <c r="C24" s="106">
        <f>81672250.22</f>
        <v>81672250.219999999</v>
      </c>
      <c r="D24" s="107" t="s">
        <v>156</v>
      </c>
      <c r="E24" s="67"/>
      <c r="F24" s="1"/>
      <c r="G24" s="40"/>
      <c r="H24" s="40"/>
      <c r="I24" s="40"/>
      <c r="J24" s="40"/>
      <c r="K24" s="40"/>
    </row>
    <row r="25" spans="1:22" s="39" customFormat="1" x14ac:dyDescent="0.25">
      <c r="A25" s="41"/>
      <c r="B25" s="67"/>
      <c r="C25" s="106">
        <f>+C24/7.65</f>
        <v>10676111.13986928</v>
      </c>
      <c r="D25" s="107" t="s">
        <v>157</v>
      </c>
      <c r="E25" s="67"/>
      <c r="F25" s="1"/>
      <c r="G25" s="40"/>
      <c r="H25" s="40"/>
      <c r="I25" s="40"/>
      <c r="J25" s="46"/>
      <c r="K25" s="40"/>
    </row>
    <row r="26" spans="1:22" s="39" customFormat="1" ht="13.5" customHeight="1" x14ac:dyDescent="0.25">
      <c r="A26" s="41"/>
      <c r="B26" s="67"/>
      <c r="C26" s="67" t="s">
        <v>174</v>
      </c>
      <c r="D26" s="67"/>
      <c r="E26" s="67"/>
      <c r="F26" s="1"/>
      <c r="G26" s="40"/>
      <c r="H26" s="40"/>
      <c r="I26" s="40"/>
      <c r="J26" s="40"/>
      <c r="K26" s="40"/>
    </row>
    <row r="27" spans="1:22" s="39" customFormat="1" ht="13.5" customHeight="1" x14ac:dyDescent="0.25">
      <c r="A27" s="41"/>
      <c r="B27" s="67"/>
      <c r="C27" s="67"/>
      <c r="D27" s="67"/>
      <c r="E27" s="67"/>
      <c r="F27" s="1"/>
      <c r="G27" s="40"/>
      <c r="H27" s="40"/>
      <c r="I27" s="40"/>
      <c r="J27" s="40"/>
      <c r="K27" s="40"/>
    </row>
    <row r="28" spans="1:22" s="39" customFormat="1" x14ac:dyDescent="0.25">
      <c r="A28" s="41"/>
      <c r="B28" s="67"/>
      <c r="C28" s="67"/>
      <c r="D28" s="67"/>
      <c r="E28" s="67"/>
      <c r="F28" s="47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</row>
    <row r="29" spans="1:22" s="39" customFormat="1" ht="14.4" x14ac:dyDescent="0.3">
      <c r="A29" s="41"/>
      <c r="B29" s="67"/>
      <c r="C29" s="105" t="s">
        <v>173</v>
      </c>
      <c r="D29" s="67"/>
      <c r="E29" s="67"/>
      <c r="F29" s="47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s="39" customFormat="1" ht="13.8" x14ac:dyDescent="0.25">
      <c r="A30" s="41"/>
      <c r="B30" s="67"/>
      <c r="C30" s="231">
        <v>85979447.390000001</v>
      </c>
      <c r="D30" s="107" t="s">
        <v>156</v>
      </c>
      <c r="E30" s="67"/>
      <c r="F30" s="1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s="39" customFormat="1" x14ac:dyDescent="0.25">
      <c r="A31" s="41"/>
      <c r="B31" s="67"/>
      <c r="C31" s="106">
        <f>+C30/8.3</f>
        <v>10358969.565060239</v>
      </c>
      <c r="D31" s="107" t="s">
        <v>157</v>
      </c>
      <c r="E31" s="67"/>
      <c r="F31" s="1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s="39" customFormat="1" x14ac:dyDescent="0.25">
      <c r="A32" s="41"/>
      <c r="C32" s="39" t="s">
        <v>177</v>
      </c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2:8" x14ac:dyDescent="0.25">
      <c r="B33" s="1"/>
      <c r="C33" s="1"/>
      <c r="D33" s="1"/>
      <c r="E33" s="1"/>
      <c r="F33" s="1"/>
      <c r="G33" s="1"/>
      <c r="H33" s="1"/>
    </row>
    <row r="34" spans="2:8" x14ac:dyDescent="0.25">
      <c r="B34" s="1"/>
      <c r="C34" s="1"/>
      <c r="D34" s="1"/>
      <c r="E34" s="1"/>
      <c r="F34" s="1"/>
      <c r="G34" s="1"/>
      <c r="H34" s="1"/>
    </row>
    <row r="35" spans="2:8" x14ac:dyDescent="0.25">
      <c r="B35" s="1"/>
      <c r="C35" s="1"/>
      <c r="D35" s="1"/>
      <c r="E35" s="1"/>
      <c r="F35" s="1"/>
      <c r="G35" s="1"/>
      <c r="H35" s="1"/>
    </row>
    <row r="36" spans="2:8" x14ac:dyDescent="0.25">
      <c r="B36" s="1"/>
      <c r="C36" s="1"/>
      <c r="D36" s="1"/>
      <c r="E36" s="1"/>
      <c r="F36" s="1"/>
      <c r="G36" s="1"/>
      <c r="H36" s="1"/>
    </row>
    <row r="37" spans="2:8" x14ac:dyDescent="0.25">
      <c r="B37" s="1"/>
      <c r="C37" s="1"/>
      <c r="D37" s="1"/>
      <c r="E37" s="1"/>
      <c r="F37" s="1"/>
      <c r="G37" s="1"/>
      <c r="H37" s="1"/>
    </row>
    <row r="38" spans="2:8" x14ac:dyDescent="0.25">
      <c r="B38" s="1"/>
      <c r="C38" s="1"/>
      <c r="D38" s="1"/>
      <c r="E38" s="1"/>
      <c r="F38" s="1"/>
      <c r="G38" s="1"/>
      <c r="H38" s="1"/>
    </row>
  </sheetData>
  <pageMargins left="0.31496062992125984" right="0.31496062992125984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18"/>
  <sheetViews>
    <sheetView showGridLines="0" topLeftCell="I1" workbookViewId="0">
      <selection activeCell="B17" sqref="B17"/>
    </sheetView>
  </sheetViews>
  <sheetFormatPr defaultRowHeight="14.4" x14ac:dyDescent="0.3"/>
  <cols>
    <col min="1" max="1" width="3.77734375" customWidth="1"/>
    <col min="2" max="2" width="21.77734375" customWidth="1"/>
    <col min="3" max="3" width="21.88671875" hidden="1" customWidth="1"/>
    <col min="4" max="4" width="15" hidden="1" customWidth="1"/>
    <col min="5" max="5" width="12" hidden="1" customWidth="1"/>
    <col min="6" max="7" width="21.88671875" hidden="1" customWidth="1"/>
    <col min="8" max="8" width="17.5546875" style="49" customWidth="1"/>
    <col min="9" max="9" width="15.44140625" style="49" customWidth="1"/>
    <col min="10" max="10" width="17" style="108" customWidth="1"/>
    <col min="11" max="11" width="15.44140625" style="112" customWidth="1"/>
    <col min="12" max="12" width="33" customWidth="1"/>
    <col min="13" max="13" width="17.6640625" customWidth="1"/>
    <col min="14" max="14" width="21.109375" customWidth="1"/>
    <col min="15" max="15" width="8.88671875" customWidth="1"/>
    <col min="16" max="16" width="13" style="49" customWidth="1"/>
    <col min="17" max="17" width="18.33203125" style="50" customWidth="1"/>
    <col min="18" max="18" width="20.88671875" customWidth="1"/>
    <col min="19" max="19" width="11.5546875" customWidth="1"/>
  </cols>
  <sheetData>
    <row r="1" spans="1:19" x14ac:dyDescent="0.3">
      <c r="L1" s="66" t="s">
        <v>168</v>
      </c>
    </row>
    <row r="2" spans="1:19" ht="15" thickBot="1" x14ac:dyDescent="0.35"/>
    <row r="3" spans="1:19" s="51" customFormat="1" ht="27" x14ac:dyDescent="0.3">
      <c r="B3" s="59" t="s">
        <v>83</v>
      </c>
      <c r="C3" s="70"/>
      <c r="D3" s="70" t="s">
        <v>152</v>
      </c>
      <c r="E3" s="70" t="s">
        <v>159</v>
      </c>
      <c r="F3" s="70" t="s">
        <v>154</v>
      </c>
      <c r="G3" s="70" t="s">
        <v>155</v>
      </c>
      <c r="H3" s="60" t="s">
        <v>84</v>
      </c>
      <c r="I3" s="60" t="s">
        <v>85</v>
      </c>
      <c r="J3" s="109" t="s">
        <v>122</v>
      </c>
      <c r="K3" s="113" t="s">
        <v>162</v>
      </c>
      <c r="L3" s="61" t="s">
        <v>86</v>
      </c>
      <c r="M3" s="61" t="s">
        <v>87</v>
      </c>
      <c r="N3" s="62" t="s">
        <v>88</v>
      </c>
      <c r="O3" s="61" t="s">
        <v>89</v>
      </c>
      <c r="P3" s="60" t="s">
        <v>90</v>
      </c>
      <c r="Q3" s="63" t="s">
        <v>91</v>
      </c>
      <c r="R3" s="64" t="s">
        <v>92</v>
      </c>
    </row>
    <row r="4" spans="1:19" s="52" customFormat="1" x14ac:dyDescent="0.3">
      <c r="A4" s="52">
        <v>1</v>
      </c>
      <c r="B4" s="87" t="s">
        <v>95</v>
      </c>
      <c r="C4" s="68" t="s">
        <v>125</v>
      </c>
      <c r="D4" s="91"/>
      <c r="E4" s="94"/>
      <c r="F4" s="94">
        <v>250000</v>
      </c>
      <c r="G4" s="94">
        <v>13500</v>
      </c>
      <c r="H4" s="57">
        <v>44492</v>
      </c>
      <c r="I4" s="57">
        <v>44857</v>
      </c>
      <c r="J4" s="110"/>
      <c r="K4" s="114"/>
      <c r="L4" s="54" t="s">
        <v>54</v>
      </c>
      <c r="M4" s="53" t="s">
        <v>73</v>
      </c>
      <c r="N4" s="53" t="s">
        <v>93</v>
      </c>
      <c r="O4" s="55">
        <v>2006</v>
      </c>
      <c r="P4" s="48">
        <v>5</v>
      </c>
      <c r="Q4" s="56">
        <v>27996530347936</v>
      </c>
      <c r="R4" s="65" t="s">
        <v>74</v>
      </c>
    </row>
    <row r="5" spans="1:19" s="52" customFormat="1" x14ac:dyDescent="0.3">
      <c r="A5" s="52">
        <v>2</v>
      </c>
      <c r="B5" s="87" t="s">
        <v>96</v>
      </c>
      <c r="C5" s="68" t="s">
        <v>96</v>
      </c>
      <c r="D5" s="91"/>
      <c r="E5" s="94"/>
      <c r="F5" s="94">
        <v>250000</v>
      </c>
      <c r="G5" s="94">
        <v>13500</v>
      </c>
      <c r="H5" s="57">
        <v>44492</v>
      </c>
      <c r="I5" s="57">
        <v>44857</v>
      </c>
      <c r="J5" s="110"/>
      <c r="K5" s="114"/>
      <c r="L5" s="54" t="s">
        <v>69</v>
      </c>
      <c r="M5" s="53" t="s">
        <v>70</v>
      </c>
      <c r="N5" s="53" t="s">
        <v>93</v>
      </c>
      <c r="O5" s="55">
        <v>1997</v>
      </c>
      <c r="P5" s="48">
        <v>5</v>
      </c>
      <c r="Q5" s="58" t="s">
        <v>71</v>
      </c>
      <c r="R5" s="65" t="s">
        <v>72</v>
      </c>
    </row>
    <row r="6" spans="1:19" s="52" customFormat="1" x14ac:dyDescent="0.3">
      <c r="A6" s="52">
        <v>3</v>
      </c>
      <c r="B6" s="87" t="s">
        <v>97</v>
      </c>
      <c r="C6" s="68" t="s">
        <v>97</v>
      </c>
      <c r="D6" s="91"/>
      <c r="E6" s="94"/>
      <c r="F6" s="94">
        <v>250000</v>
      </c>
      <c r="G6" s="94">
        <v>13500</v>
      </c>
      <c r="H6" s="57">
        <v>44492</v>
      </c>
      <c r="I6" s="57">
        <v>44857</v>
      </c>
      <c r="J6" s="110"/>
      <c r="K6" s="114"/>
      <c r="L6" s="54" t="s">
        <v>50</v>
      </c>
      <c r="M6" s="58" t="s">
        <v>51</v>
      </c>
      <c r="N6" s="53" t="s">
        <v>93</v>
      </c>
      <c r="O6" s="55">
        <v>2011</v>
      </c>
      <c r="P6" s="48">
        <v>5</v>
      </c>
      <c r="Q6" s="58" t="s">
        <v>52</v>
      </c>
      <c r="R6" s="65" t="s">
        <v>53</v>
      </c>
    </row>
    <row r="7" spans="1:19" s="52" customFormat="1" x14ac:dyDescent="0.3">
      <c r="A7" s="52">
        <v>4</v>
      </c>
      <c r="B7" s="87" t="s">
        <v>98</v>
      </c>
      <c r="C7" s="68" t="s">
        <v>98</v>
      </c>
      <c r="D7" s="91"/>
      <c r="E7" s="94"/>
      <c r="F7" s="94">
        <v>250000</v>
      </c>
      <c r="G7" s="94">
        <v>13500</v>
      </c>
      <c r="H7" s="57">
        <v>44492</v>
      </c>
      <c r="I7" s="57">
        <v>44857</v>
      </c>
      <c r="J7" s="110"/>
      <c r="K7" s="114"/>
      <c r="L7" s="54" t="s">
        <v>50</v>
      </c>
      <c r="M7" s="58" t="s">
        <v>51</v>
      </c>
      <c r="N7" s="53" t="s">
        <v>93</v>
      </c>
      <c r="O7" s="55">
        <v>2011</v>
      </c>
      <c r="P7" s="48">
        <v>5</v>
      </c>
      <c r="Q7" s="58" t="s">
        <v>56</v>
      </c>
      <c r="R7" s="65" t="s">
        <v>57</v>
      </c>
    </row>
    <row r="8" spans="1:19" s="52" customFormat="1" x14ac:dyDescent="0.3">
      <c r="A8" s="52">
        <v>5</v>
      </c>
      <c r="B8" s="87" t="s">
        <v>99</v>
      </c>
      <c r="C8" s="68" t="s">
        <v>99</v>
      </c>
      <c r="D8" s="91"/>
      <c r="E8" s="94"/>
      <c r="F8" s="94">
        <v>250000</v>
      </c>
      <c r="G8" s="94">
        <v>13500</v>
      </c>
      <c r="H8" s="57">
        <v>44492</v>
      </c>
      <c r="I8" s="57">
        <v>44857</v>
      </c>
      <c r="J8" s="110"/>
      <c r="K8" s="114"/>
      <c r="L8" s="54" t="s">
        <v>54</v>
      </c>
      <c r="M8" s="53" t="s">
        <v>146</v>
      </c>
      <c r="N8" s="53" t="s">
        <v>93</v>
      </c>
      <c r="O8" s="55">
        <v>2011</v>
      </c>
      <c r="P8" s="48">
        <v>5</v>
      </c>
      <c r="Q8" s="56">
        <v>64285641039948</v>
      </c>
      <c r="R8" s="65" t="s">
        <v>55</v>
      </c>
    </row>
    <row r="9" spans="1:19" s="52" customFormat="1" x14ac:dyDescent="0.3">
      <c r="A9" s="52">
        <v>6</v>
      </c>
      <c r="B9" s="87" t="s">
        <v>100</v>
      </c>
      <c r="C9" s="68" t="s">
        <v>100</v>
      </c>
      <c r="D9" s="91"/>
      <c r="E9" s="94"/>
      <c r="F9" s="94">
        <v>250000</v>
      </c>
      <c r="G9" s="94">
        <v>13500</v>
      </c>
      <c r="H9" s="57">
        <v>44492</v>
      </c>
      <c r="I9" s="57">
        <v>44857</v>
      </c>
      <c r="J9" s="110"/>
      <c r="K9" s="114"/>
      <c r="L9" s="54" t="s">
        <v>58</v>
      </c>
      <c r="M9" s="53" t="s">
        <v>59</v>
      </c>
      <c r="N9" s="53" t="s">
        <v>93</v>
      </c>
      <c r="O9" s="55">
        <v>2012</v>
      </c>
      <c r="P9" s="48">
        <v>5</v>
      </c>
      <c r="Q9" s="58" t="s">
        <v>60</v>
      </c>
      <c r="R9" s="65" t="s">
        <v>61</v>
      </c>
    </row>
    <row r="10" spans="1:19" s="52" customFormat="1" x14ac:dyDescent="0.3">
      <c r="A10" s="52">
        <v>7</v>
      </c>
      <c r="B10" s="87" t="s">
        <v>101</v>
      </c>
      <c r="C10" s="68" t="s">
        <v>101</v>
      </c>
      <c r="D10" s="91"/>
      <c r="E10" s="94"/>
      <c r="F10" s="94">
        <v>250000</v>
      </c>
      <c r="G10" s="94">
        <v>13500</v>
      </c>
      <c r="H10" s="57">
        <v>44492</v>
      </c>
      <c r="I10" s="57">
        <v>44857</v>
      </c>
      <c r="J10" s="110"/>
      <c r="K10" s="114"/>
      <c r="L10" s="54" t="s">
        <v>65</v>
      </c>
      <c r="M10" s="53" t="s">
        <v>66</v>
      </c>
      <c r="N10" s="53" t="s">
        <v>93</v>
      </c>
      <c r="O10" s="55">
        <v>2012</v>
      </c>
      <c r="P10" s="48" t="s">
        <v>94</v>
      </c>
      <c r="Q10" s="58" t="s">
        <v>67</v>
      </c>
      <c r="R10" s="65" t="s">
        <v>68</v>
      </c>
    </row>
    <row r="11" spans="1:19" s="52" customFormat="1" x14ac:dyDescent="0.3">
      <c r="A11" s="52">
        <v>8</v>
      </c>
      <c r="B11" s="87" t="s">
        <v>102</v>
      </c>
      <c r="C11" s="68" t="s">
        <v>102</v>
      </c>
      <c r="D11" s="91"/>
      <c r="E11" s="94"/>
      <c r="F11" s="94">
        <v>250000</v>
      </c>
      <c r="G11" s="94">
        <v>13500</v>
      </c>
      <c r="H11" s="57">
        <v>44492</v>
      </c>
      <c r="I11" s="57">
        <v>44857</v>
      </c>
      <c r="J11" s="110"/>
      <c r="K11" s="114"/>
      <c r="L11" s="54" t="s">
        <v>79</v>
      </c>
      <c r="M11" s="53" t="s">
        <v>80</v>
      </c>
      <c r="N11" s="53" t="s">
        <v>93</v>
      </c>
      <c r="O11" s="55">
        <v>2013</v>
      </c>
      <c r="P11" s="48">
        <v>5</v>
      </c>
      <c r="Q11" s="58" t="s">
        <v>81</v>
      </c>
      <c r="R11" s="65" t="s">
        <v>82</v>
      </c>
    </row>
    <row r="12" spans="1:19" s="52" customFormat="1" x14ac:dyDescent="0.3">
      <c r="A12" s="52">
        <v>9</v>
      </c>
      <c r="B12" s="87" t="s">
        <v>103</v>
      </c>
      <c r="C12" s="68" t="s">
        <v>103</v>
      </c>
      <c r="D12" s="91"/>
      <c r="E12" s="94"/>
      <c r="F12" s="94">
        <v>250000</v>
      </c>
      <c r="G12" s="94">
        <v>13500</v>
      </c>
      <c r="H12" s="57">
        <v>44492</v>
      </c>
      <c r="I12" s="57">
        <v>44857</v>
      </c>
      <c r="J12" s="110"/>
      <c r="K12" s="114"/>
      <c r="L12" s="54" t="s">
        <v>62</v>
      </c>
      <c r="M12" s="53" t="s">
        <v>160</v>
      </c>
      <c r="N12" s="53" t="s">
        <v>93</v>
      </c>
      <c r="O12" s="55">
        <v>2013</v>
      </c>
      <c r="P12" s="48">
        <v>5</v>
      </c>
      <c r="Q12" s="58" t="s">
        <v>63</v>
      </c>
      <c r="R12" s="65" t="s">
        <v>64</v>
      </c>
    </row>
    <row r="13" spans="1:19" s="52" customFormat="1" x14ac:dyDescent="0.3">
      <c r="A13" s="52">
        <v>10</v>
      </c>
      <c r="B13" s="87" t="s">
        <v>104</v>
      </c>
      <c r="C13" s="68" t="s">
        <v>104</v>
      </c>
      <c r="D13" s="91"/>
      <c r="E13" s="94"/>
      <c r="F13" s="94">
        <v>250000</v>
      </c>
      <c r="G13" s="94">
        <v>13500</v>
      </c>
      <c r="H13" s="57">
        <v>44492</v>
      </c>
      <c r="I13" s="57">
        <v>44857</v>
      </c>
      <c r="J13" s="110"/>
      <c r="K13" s="114"/>
      <c r="L13" s="54" t="s">
        <v>75</v>
      </c>
      <c r="M13" s="53" t="s">
        <v>76</v>
      </c>
      <c r="N13" s="53" t="s">
        <v>93</v>
      </c>
      <c r="O13" s="55">
        <v>2015</v>
      </c>
      <c r="P13" s="48">
        <v>5</v>
      </c>
      <c r="Q13" s="58" t="s">
        <v>77</v>
      </c>
      <c r="R13" s="65" t="s">
        <v>78</v>
      </c>
    </row>
    <row r="14" spans="1:19" s="73" customFormat="1" x14ac:dyDescent="0.3">
      <c r="A14" s="52">
        <v>11</v>
      </c>
      <c r="B14" s="88" t="s">
        <v>126</v>
      </c>
      <c r="C14" s="71" t="s">
        <v>126</v>
      </c>
      <c r="D14" s="92"/>
      <c r="E14" s="95"/>
      <c r="F14" s="94">
        <v>250000</v>
      </c>
      <c r="G14" s="94">
        <v>13500</v>
      </c>
      <c r="H14" s="57">
        <v>44492</v>
      </c>
      <c r="I14" s="57">
        <v>44857</v>
      </c>
      <c r="J14" s="110"/>
      <c r="K14" s="114"/>
      <c r="L14" s="74" t="s">
        <v>62</v>
      </c>
      <c r="M14" s="74" t="s">
        <v>160</v>
      </c>
      <c r="N14" s="74" t="s">
        <v>93</v>
      </c>
      <c r="O14" s="72">
        <v>2017</v>
      </c>
      <c r="P14" s="75">
        <v>5</v>
      </c>
      <c r="Q14" s="76" t="s">
        <v>131</v>
      </c>
      <c r="R14" s="77" t="s">
        <v>132</v>
      </c>
      <c r="S14" s="52"/>
    </row>
    <row r="15" spans="1:19" s="73" customFormat="1" x14ac:dyDescent="0.3">
      <c r="A15" s="52">
        <v>12</v>
      </c>
      <c r="B15" s="89" t="s">
        <v>129</v>
      </c>
      <c r="C15" s="89" t="s">
        <v>129</v>
      </c>
      <c r="D15" s="93"/>
      <c r="E15" s="96"/>
      <c r="F15" s="94">
        <v>250000</v>
      </c>
      <c r="G15" s="94">
        <v>13500</v>
      </c>
      <c r="H15" s="57">
        <v>44492</v>
      </c>
      <c r="I15" s="57">
        <v>44857</v>
      </c>
      <c r="J15" s="110"/>
      <c r="K15" s="114"/>
      <c r="L15" s="116" t="s">
        <v>127</v>
      </c>
      <c r="M15" s="69" t="s">
        <v>128</v>
      </c>
      <c r="N15" s="79" t="s">
        <v>133</v>
      </c>
      <c r="O15" s="83">
        <v>2018</v>
      </c>
      <c r="P15" s="78">
        <v>30</v>
      </c>
      <c r="Q15" s="80">
        <v>652816</v>
      </c>
      <c r="R15" s="81" t="s">
        <v>134</v>
      </c>
      <c r="S15" s="52"/>
    </row>
    <row r="16" spans="1:19" s="82" customFormat="1" x14ac:dyDescent="0.3">
      <c r="A16" s="52">
        <v>13</v>
      </c>
      <c r="B16" s="118" t="s">
        <v>163</v>
      </c>
      <c r="C16" s="119" t="s">
        <v>130</v>
      </c>
      <c r="D16" s="120"/>
      <c r="E16" s="121"/>
      <c r="F16" s="122">
        <v>250000</v>
      </c>
      <c r="G16" s="122">
        <v>13500</v>
      </c>
      <c r="H16" s="57">
        <v>44492</v>
      </c>
      <c r="I16" s="57">
        <v>44857</v>
      </c>
      <c r="J16" s="111"/>
      <c r="K16" s="115"/>
      <c r="L16" s="123" t="s">
        <v>127</v>
      </c>
      <c r="M16" s="124" t="s">
        <v>128</v>
      </c>
      <c r="N16" s="125" t="s">
        <v>133</v>
      </c>
      <c r="O16" s="126">
        <v>2018</v>
      </c>
      <c r="P16" s="127">
        <v>30</v>
      </c>
      <c r="Q16" s="128">
        <v>652840</v>
      </c>
      <c r="R16" s="129" t="s">
        <v>135</v>
      </c>
      <c r="S16" s="52"/>
    </row>
    <row r="17" spans="1:19" x14ac:dyDescent="0.3">
      <c r="A17" s="117">
        <v>14</v>
      </c>
      <c r="B17" t="s">
        <v>164</v>
      </c>
      <c r="C17" s="130"/>
      <c r="D17" s="130"/>
      <c r="E17" s="130"/>
      <c r="F17" s="130"/>
      <c r="G17" s="130"/>
      <c r="H17" s="57">
        <v>44492</v>
      </c>
      <c r="I17" s="57">
        <v>44857</v>
      </c>
      <c r="J17" s="132"/>
      <c r="K17" s="133"/>
      <c r="L17" s="130" t="s">
        <v>165</v>
      </c>
      <c r="M17" s="130"/>
      <c r="N17" s="130"/>
      <c r="O17" s="130"/>
      <c r="P17" s="131"/>
      <c r="Q17" s="134"/>
      <c r="R17" s="130"/>
      <c r="S17" s="52"/>
    </row>
    <row r="18" spans="1:19" x14ac:dyDescent="0.3">
      <c r="K18" s="112">
        <f>SUM(K4:K17)</f>
        <v>0</v>
      </c>
    </row>
  </sheetData>
  <autoFilter ref="B3:R1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İKÜ SİG.2021-2022 %15 artış (2</vt:lpstr>
      <vt:lpstr>İKÜ İŞVEREN MALİ MES. 2021-2022</vt:lpstr>
      <vt:lpstr>ARAÇ LİSTESİ 2021-2022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Hayrünnisa Özmutafoğlu</dc:creator>
  <cp:lastModifiedBy>Hayrünnisa Özmutafoğlu</cp:lastModifiedBy>
  <cp:lastPrinted>2019-12-05T15:25:33Z</cp:lastPrinted>
  <dcterms:created xsi:type="dcterms:W3CDTF">2016-08-09T13:02:43Z</dcterms:created>
  <dcterms:modified xsi:type="dcterms:W3CDTF">2021-09-07T14:08:21Z</dcterms:modified>
</cp:coreProperties>
</file>